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 activeTab="4"/>
  </bookViews>
  <sheets>
    <sheet name="теп.ен (населення)" sheetId="4" r:id="rId1"/>
    <sheet name="послуги теп.ен (населення)" sheetId="11" r:id="rId2"/>
    <sheet name="теп.ен (бюджет)" sheetId="6" r:id="rId3"/>
    <sheet name="теп.ен (інші  )" sheetId="9" r:id="rId4"/>
    <sheet name="БЮДЖЕН НІННИ ПАВ" sheetId="12" r:id="rId5"/>
  </sheets>
  <externalReferences>
    <externalReference r:id="rId6"/>
  </externalReferences>
  <calcPr calcId="145621" iterateDelta="1E-4"/>
</workbook>
</file>

<file path=xl/calcChain.xml><?xml version="1.0" encoding="utf-8"?>
<calcChain xmlns="http://schemas.openxmlformats.org/spreadsheetml/2006/main">
  <c r="C8" i="12" l="1"/>
  <c r="C7" i="12" s="1"/>
  <c r="C16" i="12"/>
  <c r="D16" i="12" s="1"/>
  <c r="C12" i="12"/>
  <c r="D12" i="12" s="1"/>
  <c r="C11" i="12"/>
  <c r="D11" i="12" s="1"/>
  <c r="C10" i="12"/>
  <c r="D10" i="12" s="1"/>
  <c r="C9" i="12"/>
  <c r="D9" i="12" s="1"/>
  <c r="D8" i="12"/>
  <c r="C6" i="12" l="1"/>
  <c r="C15" i="12" s="1"/>
  <c r="D15" i="12" s="1"/>
  <c r="D7" i="12"/>
  <c r="D6" i="12"/>
  <c r="C14" i="12"/>
  <c r="C16" i="11"/>
  <c r="D16" i="11" s="1"/>
  <c r="C11" i="11"/>
  <c r="D11" i="11" s="1"/>
  <c r="C9" i="11"/>
  <c r="D9" i="11" s="1"/>
  <c r="C8" i="11"/>
  <c r="D8" i="11" s="1"/>
  <c r="C9" i="9"/>
  <c r="D9" i="9" s="1"/>
  <c r="C16" i="9"/>
  <c r="D16" i="9" s="1"/>
  <c r="C11" i="9"/>
  <c r="D11" i="9" s="1"/>
  <c r="C8" i="9"/>
  <c r="D8" i="9" s="1"/>
  <c r="C16" i="6"/>
  <c r="D16" i="6" s="1"/>
  <c r="C11" i="6"/>
  <c r="C9" i="6"/>
  <c r="C8" i="6"/>
  <c r="C9" i="4"/>
  <c r="C7" i="11" l="1"/>
  <c r="D14" i="12"/>
  <c r="D13" i="12" s="1"/>
  <c r="C13" i="12"/>
  <c r="C17" i="12" s="1"/>
  <c r="D7" i="11"/>
  <c r="D7" i="9"/>
  <c r="C7" i="9"/>
  <c r="C16" i="4"/>
  <c r="C11" i="4"/>
  <c r="D18" i="12" l="1"/>
  <c r="D19" i="12" s="1"/>
  <c r="D16" i="4"/>
  <c r="C8" i="4"/>
  <c r="D21" i="12" l="1"/>
  <c r="C7" i="6"/>
  <c r="D9" i="6" l="1"/>
  <c r="D8" i="6"/>
  <c r="D11" i="6"/>
  <c r="D8" i="4"/>
  <c r="D11" i="4"/>
  <c r="D7" i="6" l="1"/>
  <c r="D7" i="4"/>
  <c r="C7" i="4"/>
  <c r="D9" i="4" l="1"/>
  <c r="C12" i="11" l="1"/>
  <c r="D12" i="11" s="1"/>
  <c r="C10" i="11"/>
  <c r="D10" i="11" l="1"/>
  <c r="D6" i="11" s="1"/>
  <c r="C6" i="11"/>
  <c r="C10" i="9"/>
  <c r="D10" i="9" s="1"/>
  <c r="C12" i="4"/>
  <c r="D12" i="4" s="1"/>
  <c r="C10" i="4"/>
  <c r="C12" i="6"/>
  <c r="D12" i="6" s="1"/>
  <c r="C12" i="9"/>
  <c r="D12" i="9" s="1"/>
  <c r="C10" i="6"/>
  <c r="C15" i="11" l="1"/>
  <c r="C6" i="4"/>
  <c r="D10" i="6"/>
  <c r="D6" i="6" s="1"/>
  <c r="C6" i="6"/>
  <c r="C6" i="9"/>
  <c r="C15" i="9" s="1"/>
  <c r="D10" i="4"/>
  <c r="D6" i="4" s="1"/>
  <c r="D6" i="9"/>
  <c r="C15" i="4" l="1"/>
  <c r="C15" i="6"/>
  <c r="D15" i="6" s="1"/>
  <c r="C14" i="9"/>
  <c r="D15" i="9"/>
  <c r="C14" i="6" l="1"/>
  <c r="D14" i="6" s="1"/>
  <c r="D13" i="6" s="1"/>
  <c r="C14" i="11"/>
  <c r="C13" i="11" s="1"/>
  <c r="C17" i="11" s="1"/>
  <c r="D15" i="11"/>
  <c r="C14" i="4"/>
  <c r="C13" i="4" s="1"/>
  <c r="C17" i="4" s="1"/>
  <c r="C13" i="6"/>
  <c r="C17" i="6" s="1"/>
  <c r="C13" i="9"/>
  <c r="C17" i="9" s="1"/>
  <c r="D14" i="9"/>
  <c r="D13" i="9" s="1"/>
  <c r="D14" i="11" l="1"/>
  <c r="D13" i="11" s="1"/>
  <c r="D18" i="11"/>
  <c r="D19" i="11" s="1"/>
  <c r="D18" i="4"/>
  <c r="D19" i="4" s="1"/>
  <c r="D14" i="4"/>
  <c r="D15" i="4"/>
  <c r="D18" i="9"/>
  <c r="D19" i="9" s="1"/>
  <c r="D18" i="6"/>
  <c r="D19" i="6" s="1"/>
  <c r="D21" i="11" l="1"/>
  <c r="D13" i="4"/>
  <c r="D21" i="4" s="1"/>
  <c r="D21" i="6"/>
  <c r="D21" i="9"/>
</calcChain>
</file>

<file path=xl/sharedStrings.xml><?xml version="1.0" encoding="utf-8"?>
<sst xmlns="http://schemas.openxmlformats.org/spreadsheetml/2006/main" count="240" uniqueCount="47">
  <si>
    <t>№ з/п</t>
  </si>
  <si>
    <t>Найменування показників</t>
  </si>
  <si>
    <t>1.1</t>
  </si>
  <si>
    <t>витрати на паливо, у т.ч.</t>
  </si>
  <si>
    <t>Повна собівартість, у т.ч.:</t>
  </si>
  <si>
    <t>1.1.1</t>
  </si>
  <si>
    <t>природний газ</t>
  </si>
  <si>
    <t>1.2</t>
  </si>
  <si>
    <t>витрати на електроенергію без потреб власних ТЕЦ, ТЕС, АЕС, КГУ</t>
  </si>
  <si>
    <t>1.3.</t>
  </si>
  <si>
    <t xml:space="preserve"> витрати на оплату праці з вфдрахуваннями на соціальні заходи без потреб власних ТЕЦ, ТЕС, АЕС, КГУ</t>
  </si>
  <si>
    <t>1.4</t>
  </si>
  <si>
    <t>амортизаційні відрахування без потреб власних ТЕЦ, ТЕС, АЕС, КГУ</t>
  </si>
  <si>
    <t>1.5</t>
  </si>
  <si>
    <t>інші витрати  собівартості без потреб власних ТЕЦ, ТЕС, АЕС, КГУ</t>
  </si>
  <si>
    <t>2</t>
  </si>
  <si>
    <t>Розрахунковий прибуток, у т.ч.:</t>
  </si>
  <si>
    <t>2.1</t>
  </si>
  <si>
    <t>податок на прибуток</t>
  </si>
  <si>
    <t>2.2</t>
  </si>
  <si>
    <t>3</t>
  </si>
  <si>
    <t>Вартість теплової енергії за відповідними тарифами</t>
  </si>
  <si>
    <t>4</t>
  </si>
  <si>
    <t>Тарифи на теплову енергію, грн./Гкал без ПДВ</t>
  </si>
  <si>
    <t>5</t>
  </si>
  <si>
    <t>Тарифи на теплову енергію, грн./Гкал з ПДВ</t>
  </si>
  <si>
    <t>6</t>
  </si>
  <si>
    <t>7</t>
  </si>
  <si>
    <t>Обсяг реалізованої теплової енергії власним споживачам, Гкал</t>
  </si>
  <si>
    <t>Рівень рентабельності, %</t>
  </si>
  <si>
    <t>Структура                                                                                                                                тарифу на теплову енергію ( її виробництво, транспортування та постачання) комунального підприємства "Славутське житлово-комунальне об'єднання"</t>
  </si>
  <si>
    <t>Для портеб населення</t>
  </si>
  <si>
    <t>тис.грн</t>
  </si>
  <si>
    <t>грн/Гкал</t>
  </si>
  <si>
    <t>х</t>
  </si>
  <si>
    <t>Для портеб бюджетних установ</t>
  </si>
  <si>
    <t>Начальник КП "Славутське ЖКО"</t>
  </si>
  <si>
    <t>В.В.Яцюк</t>
  </si>
  <si>
    <t>З.І.Мациюк</t>
  </si>
  <si>
    <t>____________________</t>
  </si>
  <si>
    <t>______________________</t>
  </si>
  <si>
    <t xml:space="preserve">Головний економіст                                КП "Славутське ЖКО" </t>
  </si>
  <si>
    <t xml:space="preserve">інше використання прибутку </t>
  </si>
  <si>
    <t>2,3</t>
  </si>
  <si>
    <t>на розвиток виробництва (виробничі інвестиції)</t>
  </si>
  <si>
    <t>3.2</t>
  </si>
  <si>
    <t>Структура                                                                                                                                тарифу на послуги з постачання теплову енергію ( її виробництво, транспортування та постачання) комунального підприємства "Славутське житлово-комунальне об'єднання"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</si>
</sst>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2" fontId="2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1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90;&#1072;&#1073;&#1083;%201,2,3,4%20(&#1040;&#1074;&#1090;&#1086;&#1089;&#1086;&#1093;&#1088;&#1072;&#1085;&#1077;&#1085;&#1085;&#1099;&#108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.1"/>
      <sheetName val="табл.2"/>
      <sheetName val="табл.3"/>
      <sheetName val="табл.4 (2)"/>
    </sheetNames>
    <sheetDataSet>
      <sheetData sheetId="0">
        <row r="9">
          <cell r="K9">
            <v>30285.003315959999</v>
          </cell>
          <cell r="W9">
            <v>20650.729861439999</v>
          </cell>
          <cell r="AA9">
            <v>5255.0207740799997</v>
          </cell>
        </row>
        <row r="10">
          <cell r="K10">
            <v>118.71240202503394</v>
          </cell>
          <cell r="W10">
            <v>28.78831132001692</v>
          </cell>
          <cell r="AA10">
            <v>7.3257976549491568</v>
          </cell>
        </row>
        <row r="12">
          <cell r="K12">
            <v>5.6758439785431669</v>
          </cell>
          <cell r="W12">
            <v>1.3764186443105324</v>
          </cell>
          <cell r="AA12">
            <v>0.35025897714630072</v>
          </cell>
        </row>
        <row r="13">
          <cell r="K13">
            <v>178.32180781340571</v>
          </cell>
          <cell r="W13">
            <v>43.243870319446359</v>
          </cell>
          <cell r="AA13">
            <v>11.004321867147969</v>
          </cell>
        </row>
        <row r="14">
          <cell r="K14">
            <v>3990.7508469181212</v>
          </cell>
          <cell r="W14">
            <v>967.77569842679804</v>
          </cell>
          <cell r="AA14">
            <v>246.27109465508076</v>
          </cell>
        </row>
        <row r="16">
          <cell r="K16">
            <v>877.96518632198661</v>
          </cell>
          <cell r="W16">
            <v>212.91065365389557</v>
          </cell>
          <cell r="AA16">
            <v>54.179640824117769</v>
          </cell>
        </row>
        <row r="17">
          <cell r="K17">
            <v>236.3038831491684</v>
          </cell>
          <cell r="W17">
            <v>57.304794092133655</v>
          </cell>
          <cell r="AA17">
            <v>14.582422758697968</v>
          </cell>
        </row>
        <row r="18">
          <cell r="K18">
            <v>336.22750530885315</v>
          </cell>
          <cell r="W18">
            <v>81.536738639512322</v>
          </cell>
          <cell r="AA18">
            <v>20.748756051634594</v>
          </cell>
        </row>
        <row r="20">
          <cell r="K20">
            <v>796.19647470009863</v>
          </cell>
          <cell r="W20">
            <v>193.08135961003322</v>
          </cell>
          <cell r="AA20">
            <v>49.133655521575243</v>
          </cell>
        </row>
        <row r="21">
          <cell r="K21">
            <v>175.16322443402171</v>
          </cell>
          <cell r="W21">
            <v>42.477899114207311</v>
          </cell>
          <cell r="AA21">
            <v>10.809404214746554</v>
          </cell>
        </row>
        <row r="22">
          <cell r="K22">
            <v>324.24019299227803</v>
          </cell>
          <cell r="W22">
            <v>78.629759478337022</v>
          </cell>
          <cell r="AA22">
            <v>20.009013421884834</v>
          </cell>
        </row>
        <row r="24">
          <cell r="K24">
            <v>1450.5842467353475</v>
          </cell>
          <cell r="W24">
            <v>351.77102219707427</v>
          </cell>
          <cell r="AA24">
            <v>89.515612807013383</v>
          </cell>
        </row>
        <row r="25">
          <cell r="K25">
            <v>319.11853428177648</v>
          </cell>
          <cell r="W25">
            <v>77.389624883356348</v>
          </cell>
          <cell r="AA25">
            <v>19.693434817542943</v>
          </cell>
        </row>
        <row r="26">
          <cell r="K26">
            <v>454.82294393284235</v>
          </cell>
          <cell r="W26">
            <v>110.29668578910656</v>
          </cell>
          <cell r="AA26">
            <v>28.067335840594421</v>
          </cell>
        </row>
        <row r="39">
          <cell r="K39">
            <v>1840.7216281215103</v>
          </cell>
          <cell r="W39">
            <v>446.38358233772163</v>
          </cell>
          <cell r="AA39">
            <v>113.59178954076849</v>
          </cell>
        </row>
      </sheetData>
      <sheetData sheetId="1">
        <row r="8">
          <cell r="G8">
            <v>3228.9021533000005</v>
          </cell>
          <cell r="M8">
            <v>600.37906198627149</v>
          </cell>
          <cell r="N8">
            <v>152.7792965755927</v>
          </cell>
        </row>
        <row r="10">
          <cell r="G10">
            <v>109.66510402</v>
          </cell>
          <cell r="M10">
            <v>20.391027401330231</v>
          </cell>
          <cell r="N10">
            <v>5.1889331591981875</v>
          </cell>
        </row>
        <row r="11">
          <cell r="G11">
            <v>104.19</v>
          </cell>
          <cell r="M11">
            <v>19.372991654274426</v>
          </cell>
          <cell r="N11">
            <v>4.9298721839379436</v>
          </cell>
        </row>
        <row r="12">
          <cell r="G12">
            <v>3086.5291200000001</v>
          </cell>
          <cell r="M12">
            <v>573.90635264838272</v>
          </cell>
          <cell r="N12">
            <v>146.04274933873174</v>
          </cell>
        </row>
        <row r="14">
          <cell r="G14">
            <v>679.03640640000003</v>
          </cell>
          <cell r="M14">
            <v>126.25939758264418</v>
          </cell>
          <cell r="N14">
            <v>32.129404854520985</v>
          </cell>
        </row>
        <row r="15">
          <cell r="G15">
            <v>45.128660000000004</v>
          </cell>
          <cell r="M15">
            <v>8.3911810495113563</v>
          </cell>
          <cell r="N15">
            <v>2.1353155353910447</v>
          </cell>
        </row>
        <row r="16">
          <cell r="G16">
            <v>64.271010000000004</v>
          </cell>
          <cell r="M16">
            <v>11.950491797118612</v>
          </cell>
          <cell r="N16">
            <v>3.041058301493401</v>
          </cell>
        </row>
        <row r="18">
          <cell r="G18">
            <v>119.32404643777053</v>
          </cell>
          <cell r="M18">
            <v>22.187002167129116</v>
          </cell>
          <cell r="N18">
            <v>5.6459573606726599</v>
          </cell>
        </row>
        <row r="19">
          <cell r="G19">
            <v>26.251290216309517</v>
          </cell>
          <cell r="M19">
            <v>4.8811404767684055</v>
          </cell>
          <cell r="N19">
            <v>1.2421106193479852</v>
          </cell>
        </row>
        <row r="20">
          <cell r="G20">
            <v>48.593096145239016</v>
          </cell>
          <cell r="M20">
            <v>9.0353550828013276</v>
          </cell>
          <cell r="N20">
            <v>2.2992393993457716</v>
          </cell>
        </row>
        <row r="22">
          <cell r="G22">
            <v>217.39406576006175</v>
          </cell>
          <cell r="M22">
            <v>40.422050308652096</v>
          </cell>
          <cell r="N22">
            <v>10.286255473113586</v>
          </cell>
        </row>
        <row r="23">
          <cell r="G23">
            <v>47.826694467213585</v>
          </cell>
          <cell r="M23">
            <v>8.8928510679034609</v>
          </cell>
          <cell r="N23">
            <v>2.262976204084989</v>
          </cell>
        </row>
        <row r="24">
          <cell r="G24">
            <v>68.163218259975636</v>
          </cell>
          <cell r="M24">
            <v>12.674205379393358</v>
          </cell>
          <cell r="N24">
            <v>3.2252227053224378</v>
          </cell>
        </row>
        <row r="37">
          <cell r="G37">
            <v>0</v>
          </cell>
          <cell r="M37">
            <v>0</v>
          </cell>
          <cell r="N37">
            <v>0</v>
          </cell>
        </row>
      </sheetData>
      <sheetData sheetId="2">
        <row r="7">
          <cell r="H7">
            <v>7.8</v>
          </cell>
          <cell r="O7">
            <v>1.4503247919669113</v>
          </cell>
          <cell r="P7">
            <v>0.36906617094503907</v>
          </cell>
        </row>
        <row r="8">
          <cell r="H8">
            <v>257.74275</v>
          </cell>
          <cell r="O8">
            <v>47.924448753170459</v>
          </cell>
          <cell r="P8">
            <v>12.195401260428778</v>
          </cell>
        </row>
        <row r="10">
          <cell r="H10">
            <v>56.703405000000004</v>
          </cell>
          <cell r="O10">
            <v>10.543378725697503</v>
          </cell>
          <cell r="P10">
            <v>2.6829882772943314</v>
          </cell>
        </row>
        <row r="11">
          <cell r="H11">
            <v>1.33236</v>
          </cell>
          <cell r="O11">
            <v>0.24773778715705561</v>
          </cell>
          <cell r="P11">
            <v>6.3042179938504125E-2</v>
          </cell>
        </row>
        <row r="12">
          <cell r="H12">
            <v>30.9</v>
          </cell>
          <cell r="O12">
            <v>5.7455174450996864</v>
          </cell>
          <cell r="P12">
            <v>1.4620698310515008</v>
          </cell>
        </row>
        <row r="14">
          <cell r="H14">
            <v>5.7801879003418115</v>
          </cell>
          <cell r="O14">
            <v>1.0747627966785764</v>
          </cell>
          <cell r="P14">
            <v>0.27349638663102532</v>
          </cell>
        </row>
        <row r="15">
          <cell r="H15">
            <v>1.2716413380751985</v>
          </cell>
          <cell r="O15">
            <v>0.23644781526928679</v>
          </cell>
          <cell r="P15">
            <v>6.0169205058825573E-2</v>
          </cell>
        </row>
        <row r="16">
          <cell r="H16">
            <v>2.3539029622611651</v>
          </cell>
          <cell r="O16">
            <v>0.43768254154509229</v>
          </cell>
          <cell r="P16">
            <v>0.11137768628947602</v>
          </cell>
        </row>
        <row r="18">
          <cell r="H18">
            <v>10.530807377268653</v>
          </cell>
          <cell r="O18">
            <v>1.9580885921385605</v>
          </cell>
          <cell r="P18">
            <v>0.4982775327805527</v>
          </cell>
        </row>
        <row r="19">
          <cell r="H19">
            <v>2.3167776229991035</v>
          </cell>
          <cell r="O19">
            <v>0.43077949027048335</v>
          </cell>
          <cell r="P19">
            <v>0.10962105721172159</v>
          </cell>
        </row>
        <row r="20">
          <cell r="H20">
            <v>3.3019011774809766</v>
          </cell>
          <cell r="O20">
            <v>0.613952453631461</v>
          </cell>
          <cell r="P20">
            <v>0.15623333646305382</v>
          </cell>
        </row>
        <row r="33">
          <cell r="H33">
            <v>238.69399999999999</v>
          </cell>
          <cell r="O33">
            <v>44.382541781249991</v>
          </cell>
          <cell r="P33">
            <v>11.294087257378866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7"/>
  <sheetViews>
    <sheetView topLeftCell="A10" workbookViewId="0">
      <selection activeCell="C18" sqref="C18"/>
    </sheetView>
  </sheetViews>
  <sheetFormatPr defaultRowHeight="15" x14ac:dyDescent="0.25"/>
  <cols>
    <col min="1" max="1" width="6.140625" customWidth="1"/>
    <col min="2" max="2" width="33.140625" customWidth="1"/>
    <col min="3" max="3" width="25.42578125" customWidth="1"/>
    <col min="4" max="4" width="21" customWidth="1"/>
  </cols>
  <sheetData>
    <row r="2" spans="1:10" ht="52.5" customHeight="1" x14ac:dyDescent="0.25">
      <c r="A2" s="16" t="s">
        <v>30</v>
      </c>
      <c r="B2" s="17"/>
      <c r="C2" s="17"/>
      <c r="D2" s="17"/>
    </row>
    <row r="4" spans="1:10" ht="15" customHeight="1" x14ac:dyDescent="0.25">
      <c r="A4" s="18" t="s">
        <v>0</v>
      </c>
      <c r="B4" s="18" t="s">
        <v>1</v>
      </c>
      <c r="C4" s="20" t="s">
        <v>31</v>
      </c>
      <c r="D4" s="21"/>
      <c r="E4" s="1"/>
      <c r="F4" s="1"/>
      <c r="G4" s="2"/>
      <c r="H4" s="2"/>
      <c r="I4" s="2"/>
      <c r="J4" s="2"/>
    </row>
    <row r="5" spans="1:10" ht="15" customHeight="1" x14ac:dyDescent="0.25">
      <c r="A5" s="19"/>
      <c r="B5" s="19"/>
      <c r="C5" s="5" t="s">
        <v>32</v>
      </c>
      <c r="D5" s="5" t="s">
        <v>33</v>
      </c>
      <c r="E5" s="1"/>
      <c r="F5" s="1"/>
      <c r="G5" s="2"/>
      <c r="H5" s="2"/>
      <c r="I5" s="2"/>
      <c r="J5" s="2"/>
    </row>
    <row r="6" spans="1:10" x14ac:dyDescent="0.25">
      <c r="A6" s="6">
        <v>1</v>
      </c>
      <c r="B6" s="7" t="s">
        <v>4</v>
      </c>
      <c r="C6" s="13">
        <f>SUM(C8:C12)</f>
        <v>45855.798645501054</v>
      </c>
      <c r="D6" s="13">
        <f>D8+D9+D10+D11+D12+0.01</f>
        <v>2046.8542944612454</v>
      </c>
      <c r="E6" s="2"/>
      <c r="F6" s="2"/>
      <c r="G6" s="2"/>
      <c r="H6" s="2"/>
      <c r="I6" s="2"/>
      <c r="J6" s="2"/>
    </row>
    <row r="7" spans="1:10" x14ac:dyDescent="0.25">
      <c r="A7" s="8" t="s">
        <v>2</v>
      </c>
      <c r="B7" s="9" t="s">
        <v>3</v>
      </c>
      <c r="C7" s="14">
        <f>C8</f>
        <v>30285.003315959999</v>
      </c>
      <c r="D7" s="14">
        <f>D8</f>
        <v>1351.8178305917343</v>
      </c>
      <c r="E7" s="2"/>
      <c r="F7" s="2"/>
      <c r="G7" s="2"/>
      <c r="H7" s="2"/>
      <c r="I7" s="2"/>
      <c r="J7" s="2"/>
    </row>
    <row r="8" spans="1:10" x14ac:dyDescent="0.25">
      <c r="A8" s="8" t="s">
        <v>5</v>
      </c>
      <c r="B8" s="9" t="s">
        <v>6</v>
      </c>
      <c r="C8" s="14">
        <f>[1]табл.1!$K$9</f>
        <v>30285.003315959999</v>
      </c>
      <c r="D8" s="14">
        <f>C8/$C$20*1000</f>
        <v>1351.8178305917343</v>
      </c>
      <c r="E8" s="2"/>
      <c r="F8" s="2"/>
      <c r="G8" s="2"/>
      <c r="H8" s="2"/>
      <c r="I8" s="2"/>
      <c r="J8" s="2"/>
    </row>
    <row r="9" spans="1:10" ht="45" x14ac:dyDescent="0.25">
      <c r="A9" s="8" t="s">
        <v>7</v>
      </c>
      <c r="B9" s="10" t="s">
        <v>8</v>
      </c>
      <c r="C9" s="14">
        <f>[1]табл.1!$K$10+(([1]табл.2!$G$8*22403.17/29218.55))</f>
        <v>2594.4561967631703</v>
      </c>
      <c r="D9" s="14">
        <f>C9/$C$20*1000</f>
        <v>115.80755368863976</v>
      </c>
      <c r="E9" s="2"/>
      <c r="F9" s="2"/>
      <c r="G9" s="2"/>
      <c r="H9" s="2"/>
      <c r="I9" s="2"/>
      <c r="J9" s="2"/>
    </row>
    <row r="10" spans="1:10" ht="60" x14ac:dyDescent="0.25">
      <c r="A10" s="8" t="s">
        <v>9</v>
      </c>
      <c r="B10" s="10" t="s">
        <v>10</v>
      </c>
      <c r="C10" s="14">
        <f>([1]табл.1!$K$14+[1]табл.1!$K$20+[1]табл.1!$K$24+[1]табл.1!$K$16+[1]табл.1!$K$21+[1]табл.1!$K$25)+(([1]табл.2!$G$12+[1]табл.2!$G$18+[1]табл.2!$G$22+[1]табл.2!$G$14+[1]табл.2!$G$19+[1]табл.2!$G$23)*0.76674475632+(([1]табл.3!$H$8+[1]табл.3!$H$10+[1]табл.3!$H$14+[1]табл.3!$H$15+[1]табл.3!$H$18+[1]табл.3!$H$19)*0.76674475632))</f>
        <v>11068.339600551002</v>
      </c>
      <c r="D10" s="14">
        <f>C10/$C$20*1000</f>
        <v>494.05240841378293</v>
      </c>
      <c r="E10" s="2"/>
      <c r="F10" s="2"/>
      <c r="G10" s="2"/>
      <c r="H10" s="2"/>
      <c r="I10" s="2"/>
      <c r="J10" s="2"/>
    </row>
    <row r="11" spans="1:10" ht="45" x14ac:dyDescent="0.25">
      <c r="A11" s="8" t="s">
        <v>11</v>
      </c>
      <c r="B11" s="10" t="s">
        <v>12</v>
      </c>
      <c r="C11" s="14">
        <f>[1]табл.1!$K$17+(([1]табл.2!$G$15+[1]табл.3!$H$11)*0.7667447563)</f>
        <v>271.92762660651783</v>
      </c>
      <c r="D11" s="14">
        <f>C11/$C$20*1000</f>
        <v>12.137908998790207</v>
      </c>
      <c r="E11" s="2"/>
      <c r="F11" s="2"/>
      <c r="G11" s="2"/>
      <c r="H11" s="2"/>
      <c r="I11" s="2"/>
      <c r="J11" s="2"/>
    </row>
    <row r="12" spans="1:10" ht="45" x14ac:dyDescent="0.25">
      <c r="A12" s="8" t="s">
        <v>13</v>
      </c>
      <c r="B12" s="10" t="s">
        <v>14</v>
      </c>
      <c r="C12" s="14">
        <f>([1]табл.1!$K$12+[1]табл.1!$K$13+[1]табл.1!$K$18+[1]табл.1!$K$22+[1]табл.1!$K$26+(([1]табл.2!$G$10+[1]табл.2!$G$11+[1]табл.2!$G$16+[1]табл.2!$G$20+[1]табл.2!$G$24)*0.76674475632)+(([1]табл.3!$H$7+[1]табл.3!$H$12+[1]табл.3!$H$16+[1]табл.3!$H$20)*0.76674475632))</f>
        <v>1636.0719056203677</v>
      </c>
      <c r="D12" s="14">
        <f>C12/$C$20*1000</f>
        <v>73.028592768298424</v>
      </c>
      <c r="E12" s="2"/>
      <c r="F12" s="2"/>
      <c r="G12" s="2"/>
      <c r="H12" s="2"/>
      <c r="I12" s="2"/>
      <c r="J12" s="2"/>
    </row>
    <row r="13" spans="1:10" ht="16.5" customHeight="1" x14ac:dyDescent="0.25">
      <c r="A13" s="11" t="s">
        <v>15</v>
      </c>
      <c r="B13" s="12" t="s">
        <v>16</v>
      </c>
      <c r="C13" s="13">
        <f>C14+C15+C16-0.01</f>
        <v>4552.395717231786</v>
      </c>
      <c r="D13" s="13">
        <f>D14+D15+D16</f>
        <v>203.20365021715395</v>
      </c>
      <c r="E13" s="2"/>
      <c r="F13" s="2"/>
      <c r="G13" s="2"/>
      <c r="H13" s="2"/>
      <c r="I13" s="2"/>
      <c r="J13" s="2"/>
    </row>
    <row r="14" spans="1:10" x14ac:dyDescent="0.25">
      <c r="A14" s="8" t="s">
        <v>17</v>
      </c>
      <c r="B14" s="10" t="s">
        <v>18</v>
      </c>
      <c r="C14" s="14">
        <f>(C15+C16)*0.18</f>
        <v>694.43477042518771</v>
      </c>
      <c r="D14" s="14">
        <f>C14/C20*1000</f>
        <v>30.997166982277715</v>
      </c>
      <c r="E14" s="2"/>
      <c r="F14" s="2"/>
      <c r="G14" s="2"/>
      <c r="H14" s="2"/>
      <c r="I14" s="2"/>
      <c r="J14" s="2"/>
    </row>
    <row r="15" spans="1:10" x14ac:dyDescent="0.25">
      <c r="A15" s="8" t="s">
        <v>19</v>
      </c>
      <c r="B15" s="10" t="s">
        <v>42</v>
      </c>
      <c r="C15" s="14">
        <f>C6*0.04</f>
        <v>1834.2319458200423</v>
      </c>
      <c r="D15" s="14">
        <f>C15/C20*1000</f>
        <v>81.873771778449836</v>
      </c>
      <c r="E15" s="2"/>
      <c r="F15" s="2"/>
      <c r="G15" s="2"/>
      <c r="H15" s="2"/>
      <c r="I15" s="2"/>
      <c r="J15" s="2"/>
    </row>
    <row r="16" spans="1:10" ht="30" x14ac:dyDescent="0.25">
      <c r="A16" s="8" t="s">
        <v>43</v>
      </c>
      <c r="B16" s="10" t="s">
        <v>44</v>
      </c>
      <c r="C16" s="14">
        <f>[1]табл.1!$K$39+(([1]табл.2!$G$37*0.76674475632))+(([1]табл.3!$H$33*0.76674475632))</f>
        <v>2023.7390009865564</v>
      </c>
      <c r="D16" s="14">
        <f>C16/C20*1000</f>
        <v>90.332711456426381</v>
      </c>
      <c r="E16" s="2"/>
      <c r="F16" s="2"/>
      <c r="G16" s="2"/>
      <c r="H16" s="2"/>
      <c r="I16" s="2"/>
      <c r="J16" s="2"/>
    </row>
    <row r="17" spans="1:10" ht="29.25" x14ac:dyDescent="0.25">
      <c r="A17" s="11" t="s">
        <v>20</v>
      </c>
      <c r="B17" s="12" t="s">
        <v>21</v>
      </c>
      <c r="C17" s="13">
        <f>C6+C13+0.01</f>
        <v>50408.204362732846</v>
      </c>
      <c r="D17" s="13" t="s">
        <v>34</v>
      </c>
      <c r="E17" s="2"/>
      <c r="F17" s="2"/>
      <c r="G17" s="2"/>
      <c r="H17" s="2"/>
      <c r="I17" s="2"/>
      <c r="J17" s="2"/>
    </row>
    <row r="18" spans="1:10" ht="29.25" x14ac:dyDescent="0.25">
      <c r="A18" s="11" t="s">
        <v>22</v>
      </c>
      <c r="B18" s="12" t="s">
        <v>23</v>
      </c>
      <c r="C18" s="13" t="s">
        <v>34</v>
      </c>
      <c r="D18" s="13">
        <f>C17/C20*1000</f>
        <v>2250.0479446783997</v>
      </c>
      <c r="E18" s="2"/>
      <c r="F18" s="2"/>
      <c r="G18" s="2"/>
      <c r="H18" s="2"/>
      <c r="I18" s="2"/>
      <c r="J18" s="2"/>
    </row>
    <row r="19" spans="1:10" ht="29.25" x14ac:dyDescent="0.25">
      <c r="A19" s="11" t="s">
        <v>24</v>
      </c>
      <c r="B19" s="12" t="s">
        <v>25</v>
      </c>
      <c r="C19" s="13" t="s">
        <v>34</v>
      </c>
      <c r="D19" s="13">
        <f>D18*1.2</f>
        <v>2700.0575336140796</v>
      </c>
      <c r="E19" s="2"/>
      <c r="F19" s="2"/>
      <c r="G19" s="2"/>
      <c r="H19" s="2"/>
      <c r="I19" s="2"/>
      <c r="J19" s="2"/>
    </row>
    <row r="20" spans="1:10" ht="43.5" x14ac:dyDescent="0.25">
      <c r="A20" s="11" t="s">
        <v>26</v>
      </c>
      <c r="B20" s="12" t="s">
        <v>28</v>
      </c>
      <c r="C20" s="6">
        <v>22403.169000000002</v>
      </c>
      <c r="D20" s="6" t="s">
        <v>34</v>
      </c>
      <c r="E20" s="2"/>
      <c r="F20" s="2"/>
      <c r="G20" s="2"/>
      <c r="H20" s="2"/>
      <c r="I20" s="2"/>
      <c r="J20" s="2"/>
    </row>
    <row r="21" spans="1:10" x14ac:dyDescent="0.25">
      <c r="A21" s="11" t="s">
        <v>27</v>
      </c>
      <c r="B21" s="12" t="s">
        <v>29</v>
      </c>
      <c r="C21" s="15" t="s">
        <v>34</v>
      </c>
      <c r="D21" s="15">
        <f>D13/D18*100</f>
        <v>9.0310809019759777</v>
      </c>
      <c r="E21" s="2"/>
      <c r="F21" s="2"/>
      <c r="G21" s="2"/>
      <c r="H21" s="2"/>
      <c r="I21" s="2"/>
      <c r="J21" s="2"/>
    </row>
    <row r="22" spans="1:10" x14ac:dyDescent="0.25">
      <c r="A22" s="3"/>
      <c r="B22" s="1"/>
      <c r="C22" s="2"/>
      <c r="D22" s="2"/>
      <c r="E22" s="2"/>
      <c r="F22" s="2"/>
      <c r="G22" s="2"/>
      <c r="H22" s="2"/>
      <c r="I22" s="2"/>
      <c r="J22" s="2"/>
    </row>
    <row r="23" spans="1:10" x14ac:dyDescent="0.25">
      <c r="A23" s="3"/>
      <c r="B23" s="1" t="s">
        <v>36</v>
      </c>
      <c r="C23" s="2" t="s">
        <v>39</v>
      </c>
      <c r="D23" s="2" t="s">
        <v>37</v>
      </c>
      <c r="E23" s="2"/>
      <c r="F23" s="2"/>
      <c r="G23" s="2"/>
      <c r="H23" s="2"/>
      <c r="I23" s="2"/>
      <c r="J23" s="2"/>
    </row>
    <row r="24" spans="1:10" x14ac:dyDescent="0.25">
      <c r="A24" s="3"/>
      <c r="B24" s="1"/>
      <c r="C24" s="2"/>
      <c r="D24" s="2"/>
      <c r="E24" s="2"/>
      <c r="F24" s="2"/>
      <c r="G24" s="2"/>
      <c r="H24" s="2"/>
      <c r="I24" s="2"/>
      <c r="J24" s="2"/>
    </row>
    <row r="25" spans="1:10" ht="30" x14ac:dyDescent="0.25">
      <c r="A25" s="3"/>
      <c r="B25" s="1" t="s">
        <v>41</v>
      </c>
      <c r="C25" s="2" t="s">
        <v>40</v>
      </c>
      <c r="D25" s="2" t="s">
        <v>38</v>
      </c>
      <c r="E25" s="2"/>
      <c r="F25" s="2"/>
      <c r="G25" s="2"/>
      <c r="H25" s="2"/>
      <c r="I25" s="2"/>
      <c r="J25" s="2"/>
    </row>
    <row r="26" spans="1:10" x14ac:dyDescent="0.25">
      <c r="A26" s="3"/>
      <c r="B26" s="1"/>
      <c r="C26" s="2"/>
      <c r="D26" s="2"/>
      <c r="E26" s="2"/>
      <c r="F26" s="2"/>
      <c r="G26" s="2"/>
      <c r="H26" s="2"/>
      <c r="I26" s="2"/>
      <c r="J26" s="2"/>
    </row>
    <row r="27" spans="1:10" x14ac:dyDescent="0.25">
      <c r="A27" s="3"/>
      <c r="B27" s="1"/>
      <c r="C27" s="2"/>
      <c r="D27" s="2"/>
      <c r="E27" s="2"/>
      <c r="F27" s="2"/>
      <c r="G27" s="2"/>
      <c r="H27" s="2"/>
      <c r="I27" s="2"/>
      <c r="J27" s="2"/>
    </row>
    <row r="28" spans="1:10" x14ac:dyDescent="0.25">
      <c r="A28" s="3"/>
      <c r="B28" s="1"/>
      <c r="C28" s="2"/>
      <c r="D28" s="2"/>
      <c r="E28" s="2"/>
      <c r="F28" s="2"/>
      <c r="G28" s="2"/>
      <c r="H28" s="2"/>
      <c r="I28" s="2"/>
      <c r="J28" s="2"/>
    </row>
    <row r="29" spans="1:10" x14ac:dyDescent="0.25">
      <c r="A29" s="3"/>
      <c r="B29" s="1"/>
      <c r="C29" s="2"/>
      <c r="D29" s="2"/>
      <c r="E29" s="2"/>
      <c r="F29" s="2"/>
      <c r="G29" s="2"/>
      <c r="H29" s="2"/>
      <c r="I29" s="2"/>
      <c r="J29" s="2"/>
    </row>
    <row r="30" spans="1:10" x14ac:dyDescent="0.25">
      <c r="A30" s="3"/>
      <c r="B30" s="1"/>
      <c r="C30" s="2"/>
      <c r="D30" s="2"/>
      <c r="E30" s="2"/>
      <c r="F30" s="2"/>
      <c r="G30" s="2"/>
      <c r="H30" s="2"/>
      <c r="I30" s="2"/>
      <c r="J30" s="2"/>
    </row>
    <row r="31" spans="1:10" x14ac:dyDescent="0.25">
      <c r="A31" s="3"/>
      <c r="B31" s="1"/>
      <c r="C31" s="2"/>
      <c r="D31" s="2"/>
      <c r="E31" s="2"/>
      <c r="F31" s="2"/>
      <c r="G31" s="2"/>
      <c r="H31" s="2"/>
      <c r="I31" s="2"/>
      <c r="J31" s="2"/>
    </row>
    <row r="32" spans="1:10" x14ac:dyDescent="0.25">
      <c r="A32" s="3"/>
      <c r="B32" s="1"/>
      <c r="C32" s="2"/>
      <c r="D32" s="2"/>
      <c r="E32" s="2"/>
      <c r="F32" s="2"/>
      <c r="G32" s="2"/>
      <c r="H32" s="2"/>
      <c r="I32" s="2"/>
      <c r="J32" s="2"/>
    </row>
    <row r="33" spans="1:10" x14ac:dyDescent="0.25">
      <c r="A33" s="3"/>
      <c r="B33" s="1"/>
      <c r="C33" s="2"/>
      <c r="D33" s="2"/>
      <c r="E33" s="2"/>
      <c r="F33" s="2"/>
      <c r="G33" s="2"/>
      <c r="H33" s="2"/>
      <c r="I33" s="2"/>
      <c r="J33" s="2"/>
    </row>
    <row r="34" spans="1:10" x14ac:dyDescent="0.25">
      <c r="A34" s="3"/>
      <c r="B34" s="1"/>
      <c r="C34" s="2"/>
      <c r="D34" s="2"/>
      <c r="E34" s="2"/>
      <c r="F34" s="2"/>
      <c r="G34" s="2"/>
      <c r="H34" s="2"/>
      <c r="I34" s="2"/>
      <c r="J34" s="2"/>
    </row>
    <row r="35" spans="1:10" x14ac:dyDescent="0.25">
      <c r="A35" s="3"/>
      <c r="B35" s="1"/>
      <c r="C35" s="2"/>
      <c r="D35" s="2"/>
      <c r="E35" s="2"/>
      <c r="F35" s="2"/>
      <c r="G35" s="2"/>
      <c r="H35" s="2"/>
      <c r="I35" s="2"/>
      <c r="J35" s="2"/>
    </row>
    <row r="36" spans="1:10" x14ac:dyDescent="0.25">
      <c r="A36" s="3"/>
      <c r="B36" s="1"/>
      <c r="C36" s="2"/>
      <c r="D36" s="2"/>
      <c r="E36" s="2"/>
      <c r="F36" s="2"/>
      <c r="G36" s="2"/>
      <c r="H36" s="2"/>
      <c r="I36" s="2"/>
      <c r="J36" s="2"/>
    </row>
    <row r="37" spans="1:10" x14ac:dyDescent="0.25">
      <c r="A37" s="3"/>
      <c r="B37" s="1"/>
      <c r="C37" s="2"/>
      <c r="D37" s="2"/>
      <c r="E37" s="2"/>
      <c r="F37" s="2"/>
      <c r="G37" s="2"/>
      <c r="H37" s="2"/>
      <c r="I37" s="2"/>
      <c r="J37" s="2"/>
    </row>
    <row r="38" spans="1:10" x14ac:dyDescent="0.25">
      <c r="A38" s="3"/>
      <c r="B38" s="1"/>
      <c r="C38" s="2"/>
      <c r="D38" s="2"/>
      <c r="E38" s="2"/>
      <c r="F38" s="2"/>
      <c r="G38" s="2"/>
      <c r="H38" s="2"/>
      <c r="I38" s="2"/>
      <c r="J38" s="2"/>
    </row>
    <row r="39" spans="1:10" x14ac:dyDescent="0.25">
      <c r="A39" s="3"/>
      <c r="B39" s="1"/>
      <c r="C39" s="2"/>
      <c r="D39" s="2"/>
      <c r="E39" s="2"/>
      <c r="F39" s="2"/>
      <c r="G39" s="2"/>
      <c r="H39" s="2"/>
      <c r="I39" s="2"/>
      <c r="J39" s="2"/>
    </row>
    <row r="40" spans="1:10" x14ac:dyDescent="0.25">
      <c r="A40" s="3"/>
      <c r="B40" s="1"/>
      <c r="C40" s="2"/>
      <c r="D40" s="2"/>
      <c r="E40" s="2"/>
      <c r="F40" s="2"/>
      <c r="G40" s="2"/>
      <c r="H40" s="2"/>
      <c r="I40" s="2"/>
      <c r="J40" s="2"/>
    </row>
    <row r="41" spans="1:10" x14ac:dyDescent="0.25">
      <c r="A41" s="3"/>
      <c r="B41" s="1"/>
      <c r="C41" s="2"/>
      <c r="D41" s="2"/>
      <c r="E41" s="2"/>
      <c r="F41" s="2"/>
      <c r="G41" s="2"/>
      <c r="H41" s="2"/>
      <c r="I41" s="2"/>
      <c r="J41" s="2"/>
    </row>
    <row r="42" spans="1:10" x14ac:dyDescent="0.25">
      <c r="A42" s="3"/>
      <c r="B42" s="1"/>
      <c r="C42" s="2"/>
      <c r="D42" s="2"/>
      <c r="E42" s="2"/>
      <c r="F42" s="2"/>
      <c r="G42" s="2"/>
      <c r="H42" s="2"/>
      <c r="I42" s="2"/>
      <c r="J42" s="2"/>
    </row>
    <row r="43" spans="1:10" x14ac:dyDescent="0.25">
      <c r="A43" s="3"/>
      <c r="B43" s="2"/>
      <c r="C43" s="2"/>
      <c r="D43" s="2"/>
      <c r="E43" s="2"/>
      <c r="F43" s="2"/>
      <c r="G43" s="2"/>
      <c r="H43" s="2"/>
      <c r="I43" s="2"/>
      <c r="J43" s="2"/>
    </row>
    <row r="44" spans="1:10" x14ac:dyDescent="0.25">
      <c r="A44" s="3"/>
      <c r="B44" s="2"/>
      <c r="C44" s="2"/>
      <c r="D44" s="2"/>
      <c r="E44" s="2"/>
      <c r="F44" s="2"/>
      <c r="G44" s="2"/>
      <c r="H44" s="2"/>
      <c r="I44" s="2"/>
      <c r="J44" s="2"/>
    </row>
    <row r="45" spans="1:10" x14ac:dyDescent="0.25">
      <c r="A45" s="3"/>
      <c r="B45" s="2"/>
      <c r="C45" s="2"/>
      <c r="D45" s="2"/>
      <c r="E45" s="2"/>
      <c r="F45" s="2"/>
      <c r="G45" s="2"/>
      <c r="H45" s="2"/>
      <c r="I45" s="2"/>
      <c r="J45" s="2"/>
    </row>
    <row r="46" spans="1:10" x14ac:dyDescent="0.25">
      <c r="A46" s="3"/>
      <c r="B46" s="2"/>
      <c r="C46" s="2"/>
      <c r="D46" s="2"/>
      <c r="E46" s="2"/>
      <c r="F46" s="2"/>
      <c r="G46" s="2"/>
      <c r="H46" s="2"/>
      <c r="I46" s="2"/>
      <c r="J46" s="2"/>
    </row>
    <row r="47" spans="1:10" x14ac:dyDescent="0.25">
      <c r="A47" s="3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25">
      <c r="A48" s="3"/>
      <c r="B48" s="2"/>
      <c r="C48" s="2"/>
      <c r="D48" s="2"/>
      <c r="E48" s="2"/>
      <c r="F48" s="2"/>
      <c r="G48" s="2"/>
      <c r="H48" s="2"/>
      <c r="I48" s="2"/>
      <c r="J48" s="2"/>
    </row>
    <row r="49" spans="1:10" x14ac:dyDescent="0.25">
      <c r="A49" s="3"/>
      <c r="B49" s="2"/>
      <c r="C49" s="2"/>
      <c r="D49" s="2"/>
      <c r="E49" s="2"/>
      <c r="F49" s="2"/>
      <c r="G49" s="2"/>
      <c r="H49" s="2"/>
      <c r="I49" s="2"/>
      <c r="J49" s="2"/>
    </row>
    <row r="50" spans="1:10" x14ac:dyDescent="0.25">
      <c r="A50" s="4"/>
      <c r="B50" s="2"/>
      <c r="C50" s="2"/>
      <c r="D50" s="2"/>
      <c r="E50" s="2"/>
      <c r="F50" s="2"/>
      <c r="G50" s="2"/>
      <c r="H50" s="2"/>
      <c r="I50" s="2"/>
      <c r="J50" s="2"/>
    </row>
    <row r="51" spans="1:1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</row>
  </sheetData>
  <mergeCells count="4">
    <mergeCell ref="A2:D2"/>
    <mergeCell ref="A4:A5"/>
    <mergeCell ref="B4:B5"/>
    <mergeCell ref="C4:D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7"/>
  <sheetViews>
    <sheetView topLeftCell="A7" workbookViewId="0">
      <selection activeCell="C18" sqref="C18"/>
    </sheetView>
  </sheetViews>
  <sheetFormatPr defaultRowHeight="15" x14ac:dyDescent="0.25"/>
  <cols>
    <col min="1" max="1" width="6.140625" customWidth="1"/>
    <col min="2" max="2" width="33.140625" customWidth="1"/>
    <col min="3" max="3" width="25.42578125" customWidth="1"/>
    <col min="4" max="4" width="21" customWidth="1"/>
  </cols>
  <sheetData>
    <row r="2" spans="1:10" ht="52.5" customHeight="1" x14ac:dyDescent="0.25">
      <c r="A2" s="16" t="s">
        <v>46</v>
      </c>
      <c r="B2" s="17"/>
      <c r="C2" s="17"/>
      <c r="D2" s="17"/>
    </row>
    <row r="4" spans="1:10" ht="15" customHeight="1" x14ac:dyDescent="0.25">
      <c r="A4" s="18" t="s">
        <v>0</v>
      </c>
      <c r="B4" s="18" t="s">
        <v>1</v>
      </c>
      <c r="C4" s="20" t="s">
        <v>31</v>
      </c>
      <c r="D4" s="21"/>
      <c r="E4" s="1"/>
      <c r="F4" s="1"/>
      <c r="G4" s="2"/>
      <c r="H4" s="2"/>
      <c r="I4" s="2"/>
      <c r="J4" s="2"/>
    </row>
    <row r="5" spans="1:10" ht="15" customHeight="1" x14ac:dyDescent="0.25">
      <c r="A5" s="19"/>
      <c r="B5" s="19"/>
      <c r="C5" s="5" t="s">
        <v>32</v>
      </c>
      <c r="D5" s="5" t="s">
        <v>33</v>
      </c>
      <c r="E5" s="1"/>
      <c r="F5" s="1"/>
      <c r="G5" s="2"/>
      <c r="H5" s="2"/>
      <c r="I5" s="2"/>
      <c r="J5" s="2"/>
    </row>
    <row r="6" spans="1:10" x14ac:dyDescent="0.25">
      <c r="A6" s="6">
        <v>1</v>
      </c>
      <c r="B6" s="7" t="s">
        <v>4</v>
      </c>
      <c r="C6" s="13">
        <f>SUM(C8:C12)</f>
        <v>45855.798645501054</v>
      </c>
      <c r="D6" s="13">
        <f>D8+D9+D10+D11+D12+0.01</f>
        <v>2046.8542944612454</v>
      </c>
      <c r="E6" s="2"/>
      <c r="F6" s="2"/>
      <c r="G6" s="2"/>
      <c r="H6" s="2"/>
      <c r="I6" s="2"/>
      <c r="J6" s="2"/>
    </row>
    <row r="7" spans="1:10" x14ac:dyDescent="0.25">
      <c r="A7" s="8" t="s">
        <v>2</v>
      </c>
      <c r="B7" s="9" t="s">
        <v>3</v>
      </c>
      <c r="C7" s="14">
        <f>C8</f>
        <v>30285.003315959999</v>
      </c>
      <c r="D7" s="14">
        <f>D8</f>
        <v>1351.8178305917343</v>
      </c>
      <c r="E7" s="2"/>
      <c r="F7" s="2"/>
      <c r="G7" s="2"/>
      <c r="H7" s="2"/>
      <c r="I7" s="2"/>
      <c r="J7" s="2"/>
    </row>
    <row r="8" spans="1:10" x14ac:dyDescent="0.25">
      <c r="A8" s="8" t="s">
        <v>5</v>
      </c>
      <c r="B8" s="9" t="s">
        <v>6</v>
      </c>
      <c r="C8" s="14">
        <f>[1]табл.1!$K$9</f>
        <v>30285.003315959999</v>
      </c>
      <c r="D8" s="14">
        <f>C8/$C$20*1000</f>
        <v>1351.8178305917343</v>
      </c>
      <c r="E8" s="2"/>
      <c r="F8" s="2"/>
      <c r="G8" s="2"/>
      <c r="H8" s="2"/>
      <c r="I8" s="2"/>
      <c r="J8" s="2"/>
    </row>
    <row r="9" spans="1:10" ht="45" x14ac:dyDescent="0.25">
      <c r="A9" s="8" t="s">
        <v>7</v>
      </c>
      <c r="B9" s="10" t="s">
        <v>8</v>
      </c>
      <c r="C9" s="14">
        <f>[1]табл.1!$K$10+(([1]табл.2!$G$8*22403.17/29218.55))</f>
        <v>2594.4561967631703</v>
      </c>
      <c r="D9" s="14">
        <f>C9/$C$20*1000</f>
        <v>115.80755368863976</v>
      </c>
      <c r="E9" s="2"/>
      <c r="F9" s="2"/>
      <c r="G9" s="2"/>
      <c r="H9" s="2"/>
      <c r="I9" s="2"/>
      <c r="J9" s="2"/>
    </row>
    <row r="10" spans="1:10" ht="60" x14ac:dyDescent="0.25">
      <c r="A10" s="8" t="s">
        <v>9</v>
      </c>
      <c r="B10" s="10" t="s">
        <v>10</v>
      </c>
      <c r="C10" s="14">
        <f>([1]табл.1!$K$14+[1]табл.1!$K$20+[1]табл.1!$K$24+[1]табл.1!$K$16+[1]табл.1!$K$21+[1]табл.1!$K$25)+(([1]табл.2!$G$12+[1]табл.2!$G$18+[1]табл.2!$G$22+[1]табл.2!$G$14+[1]табл.2!$G$19+[1]табл.2!$G$23)*0.76674475632+(([1]табл.3!$H$8+[1]табл.3!$H$10+[1]табл.3!$H$14+[1]табл.3!$H$15+[1]табл.3!$H$18+[1]табл.3!$H$19)*0.76674475632))</f>
        <v>11068.339600551002</v>
      </c>
      <c r="D10" s="14">
        <f>C10/$C$20*1000</f>
        <v>494.05240841378293</v>
      </c>
      <c r="E10" s="2"/>
      <c r="F10" s="2"/>
      <c r="G10" s="2"/>
      <c r="H10" s="2"/>
      <c r="I10" s="2"/>
      <c r="J10" s="2"/>
    </row>
    <row r="11" spans="1:10" ht="45" x14ac:dyDescent="0.25">
      <c r="A11" s="8" t="s">
        <v>11</v>
      </c>
      <c r="B11" s="10" t="s">
        <v>12</v>
      </c>
      <c r="C11" s="14">
        <f>[1]табл.1!$K$17+(([1]табл.2!$G$15+[1]табл.3!$H$11)*0.7667447563)</f>
        <v>271.92762660651783</v>
      </c>
      <c r="D11" s="14">
        <f>C11/$C$20*1000</f>
        <v>12.137908998790207</v>
      </c>
      <c r="E11" s="2"/>
      <c r="F11" s="2"/>
      <c r="G11" s="2"/>
      <c r="H11" s="2"/>
      <c r="I11" s="2"/>
      <c r="J11" s="2"/>
    </row>
    <row r="12" spans="1:10" ht="45" x14ac:dyDescent="0.25">
      <c r="A12" s="8" t="s">
        <v>13</v>
      </c>
      <c r="B12" s="10" t="s">
        <v>14</v>
      </c>
      <c r="C12" s="14">
        <f>([1]табл.1!$K$12+[1]табл.1!$K$13+[1]табл.1!$K$18+[1]табл.1!$K$22+[1]табл.1!$K$26+(([1]табл.2!$G$10+[1]табл.2!$G$11+[1]табл.2!$G$16+[1]табл.2!$G$20+[1]табл.2!$G$24)*0.76674475632)+(([1]табл.3!$H$7+[1]табл.3!$H$12+[1]табл.3!$H$16+[1]табл.3!$H$20)*0.76674475632))</f>
        <v>1636.0719056203677</v>
      </c>
      <c r="D12" s="14">
        <f>C12/$C$20*1000</f>
        <v>73.028592768298424</v>
      </c>
      <c r="E12" s="2"/>
      <c r="F12" s="2"/>
      <c r="G12" s="2"/>
      <c r="H12" s="2"/>
      <c r="I12" s="2"/>
      <c r="J12" s="2"/>
    </row>
    <row r="13" spans="1:10" ht="16.5" customHeight="1" x14ac:dyDescent="0.25">
      <c r="A13" s="11" t="s">
        <v>15</v>
      </c>
      <c r="B13" s="12" t="s">
        <v>16</v>
      </c>
      <c r="C13" s="13">
        <f>C14+C15+C16-0.01</f>
        <v>4552.395717231786</v>
      </c>
      <c r="D13" s="13">
        <f>D14+D15+D16</f>
        <v>203.20365021715395</v>
      </c>
      <c r="E13" s="2"/>
      <c r="F13" s="2"/>
      <c r="G13" s="2"/>
      <c r="H13" s="2"/>
      <c r="I13" s="2"/>
      <c r="J13" s="2"/>
    </row>
    <row r="14" spans="1:10" x14ac:dyDescent="0.25">
      <c r="A14" s="8" t="s">
        <v>17</v>
      </c>
      <c r="B14" s="10" t="s">
        <v>18</v>
      </c>
      <c r="C14" s="14">
        <f>(C15+C16)*0.18</f>
        <v>694.43477042518771</v>
      </c>
      <c r="D14" s="14">
        <f>C14/C20*1000</f>
        <v>30.997166982277715</v>
      </c>
      <c r="E14" s="2"/>
      <c r="F14" s="2"/>
      <c r="G14" s="2"/>
      <c r="H14" s="2"/>
      <c r="I14" s="2"/>
      <c r="J14" s="2"/>
    </row>
    <row r="15" spans="1:10" x14ac:dyDescent="0.25">
      <c r="A15" s="8" t="s">
        <v>19</v>
      </c>
      <c r="B15" s="10" t="s">
        <v>42</v>
      </c>
      <c r="C15" s="14">
        <f>C6*0.04</f>
        <v>1834.2319458200423</v>
      </c>
      <c r="D15" s="14">
        <f>C15/C20*1000</f>
        <v>81.873771778449836</v>
      </c>
      <c r="E15" s="2"/>
      <c r="F15" s="2"/>
      <c r="G15" s="2"/>
      <c r="H15" s="2"/>
      <c r="I15" s="2"/>
      <c r="J15" s="2"/>
    </row>
    <row r="16" spans="1:10" ht="30" x14ac:dyDescent="0.25">
      <c r="A16" s="8" t="s">
        <v>43</v>
      </c>
      <c r="B16" s="10" t="s">
        <v>44</v>
      </c>
      <c r="C16" s="14">
        <f>[1]табл.1!$K$39+(([1]табл.2!$G$37*0.76674475632))+(([1]табл.3!$H$33*0.76674475632))</f>
        <v>2023.7390009865564</v>
      </c>
      <c r="D16" s="14">
        <f>C16/C20*1000</f>
        <v>90.332711456426381</v>
      </c>
      <c r="E16" s="2"/>
      <c r="F16" s="2"/>
      <c r="G16" s="2"/>
      <c r="H16" s="2"/>
      <c r="I16" s="2"/>
      <c r="J16" s="2"/>
    </row>
    <row r="17" spans="1:10" ht="29.25" x14ac:dyDescent="0.25">
      <c r="A17" s="11" t="s">
        <v>20</v>
      </c>
      <c r="B17" s="12" t="s">
        <v>21</v>
      </c>
      <c r="C17" s="13">
        <f>C6+C13+0.01</f>
        <v>50408.204362732846</v>
      </c>
      <c r="D17" s="13" t="s">
        <v>34</v>
      </c>
      <c r="E17" s="2"/>
      <c r="F17" s="2"/>
      <c r="G17" s="2"/>
      <c r="H17" s="2"/>
      <c r="I17" s="2"/>
      <c r="J17" s="2"/>
    </row>
    <row r="18" spans="1:10" ht="29.25" x14ac:dyDescent="0.25">
      <c r="A18" s="11" t="s">
        <v>22</v>
      </c>
      <c r="B18" s="12" t="s">
        <v>23</v>
      </c>
      <c r="C18" s="13" t="s">
        <v>34</v>
      </c>
      <c r="D18" s="13">
        <f>C17/C20*1000</f>
        <v>2250.0479446783997</v>
      </c>
      <c r="E18" s="2"/>
      <c r="F18" s="2"/>
      <c r="G18" s="2"/>
      <c r="H18" s="2"/>
      <c r="I18" s="2"/>
      <c r="J18" s="2"/>
    </row>
    <row r="19" spans="1:10" ht="29.25" x14ac:dyDescent="0.25">
      <c r="A19" s="11" t="s">
        <v>24</v>
      </c>
      <c r="B19" s="12" t="s">
        <v>25</v>
      </c>
      <c r="C19" s="13" t="s">
        <v>34</v>
      </c>
      <c r="D19" s="13">
        <f>D18*1.2</f>
        <v>2700.0575336140796</v>
      </c>
      <c r="E19" s="2"/>
      <c r="F19" s="2"/>
      <c r="G19" s="2"/>
      <c r="H19" s="2"/>
      <c r="I19" s="2"/>
      <c r="J19" s="2"/>
    </row>
    <row r="20" spans="1:10" ht="43.5" x14ac:dyDescent="0.25">
      <c r="A20" s="11" t="s">
        <v>26</v>
      </c>
      <c r="B20" s="12" t="s">
        <v>28</v>
      </c>
      <c r="C20" s="6">
        <v>22403.169000000002</v>
      </c>
      <c r="D20" s="6" t="s">
        <v>34</v>
      </c>
      <c r="E20" s="2"/>
      <c r="F20" s="2"/>
      <c r="G20" s="2"/>
      <c r="H20" s="2"/>
      <c r="I20" s="2"/>
      <c r="J20" s="2"/>
    </row>
    <row r="21" spans="1:10" x14ac:dyDescent="0.25">
      <c r="A21" s="11" t="s">
        <v>27</v>
      </c>
      <c r="B21" s="12" t="s">
        <v>29</v>
      </c>
      <c r="C21" s="15" t="s">
        <v>34</v>
      </c>
      <c r="D21" s="15">
        <f>D13/D18*100</f>
        <v>9.0310809019759777</v>
      </c>
      <c r="E21" s="2"/>
      <c r="F21" s="2"/>
      <c r="G21" s="2"/>
      <c r="H21" s="2"/>
      <c r="I21" s="2"/>
      <c r="J21" s="2"/>
    </row>
    <row r="22" spans="1:10" x14ac:dyDescent="0.25">
      <c r="A22" s="3"/>
      <c r="B22" s="1"/>
      <c r="C22" s="2"/>
      <c r="D22" s="2"/>
      <c r="E22" s="2"/>
      <c r="F22" s="2"/>
      <c r="G22" s="2"/>
      <c r="H22" s="2"/>
      <c r="I22" s="2"/>
      <c r="J22" s="2"/>
    </row>
    <row r="23" spans="1:10" x14ac:dyDescent="0.25">
      <c r="A23" s="3"/>
      <c r="B23" s="1" t="s">
        <v>36</v>
      </c>
      <c r="C23" s="2" t="s">
        <v>39</v>
      </c>
      <c r="D23" s="2" t="s">
        <v>37</v>
      </c>
      <c r="E23" s="2"/>
      <c r="F23" s="2"/>
      <c r="G23" s="2"/>
      <c r="H23" s="2"/>
      <c r="I23" s="2"/>
      <c r="J23" s="2"/>
    </row>
    <row r="24" spans="1:10" x14ac:dyDescent="0.25">
      <c r="A24" s="3"/>
      <c r="B24" s="1"/>
      <c r="C24" s="2"/>
      <c r="D24" s="2"/>
      <c r="E24" s="2"/>
      <c r="F24" s="2"/>
      <c r="G24" s="2"/>
      <c r="H24" s="2"/>
      <c r="I24" s="2"/>
      <c r="J24" s="2"/>
    </row>
    <row r="25" spans="1:10" ht="30" x14ac:dyDescent="0.25">
      <c r="A25" s="3"/>
      <c r="B25" s="1" t="s">
        <v>41</v>
      </c>
      <c r="C25" s="2" t="s">
        <v>40</v>
      </c>
      <c r="D25" s="2" t="s">
        <v>38</v>
      </c>
      <c r="E25" s="2"/>
      <c r="F25" s="2"/>
      <c r="G25" s="2"/>
      <c r="H25" s="2"/>
      <c r="I25" s="2"/>
      <c r="J25" s="2"/>
    </row>
    <row r="26" spans="1:10" x14ac:dyDescent="0.25">
      <c r="A26" s="3"/>
      <c r="B26" s="1"/>
      <c r="C26" s="2"/>
      <c r="D26" s="2"/>
      <c r="E26" s="2"/>
      <c r="F26" s="2"/>
      <c r="G26" s="2"/>
      <c r="H26" s="2"/>
      <c r="I26" s="2"/>
      <c r="J26" s="2"/>
    </row>
    <row r="27" spans="1:10" x14ac:dyDescent="0.25">
      <c r="A27" s="3"/>
      <c r="B27" s="1"/>
      <c r="C27" s="2"/>
      <c r="D27" s="2"/>
      <c r="E27" s="2"/>
      <c r="F27" s="2"/>
      <c r="G27" s="2"/>
      <c r="H27" s="2"/>
      <c r="I27" s="2"/>
      <c r="J27" s="2"/>
    </row>
    <row r="28" spans="1:10" x14ac:dyDescent="0.25">
      <c r="A28" s="3"/>
      <c r="B28" s="1"/>
      <c r="C28" s="2"/>
      <c r="D28" s="2"/>
      <c r="E28" s="2"/>
      <c r="F28" s="2"/>
      <c r="G28" s="2"/>
      <c r="H28" s="2"/>
      <c r="I28" s="2"/>
      <c r="J28" s="2"/>
    </row>
    <row r="29" spans="1:10" x14ac:dyDescent="0.25">
      <c r="A29" s="3"/>
      <c r="B29" s="1"/>
      <c r="C29" s="2"/>
      <c r="D29" s="2"/>
      <c r="E29" s="2"/>
      <c r="F29" s="2"/>
      <c r="G29" s="2"/>
      <c r="H29" s="2"/>
      <c r="I29" s="2"/>
      <c r="J29" s="2"/>
    </row>
    <row r="30" spans="1:10" x14ac:dyDescent="0.25">
      <c r="A30" s="3"/>
      <c r="B30" s="1"/>
      <c r="C30" s="2"/>
      <c r="D30" s="2"/>
      <c r="E30" s="2"/>
      <c r="F30" s="2"/>
      <c r="G30" s="2"/>
      <c r="H30" s="2"/>
      <c r="I30" s="2"/>
      <c r="J30" s="2"/>
    </row>
    <row r="31" spans="1:10" x14ac:dyDescent="0.25">
      <c r="A31" s="3"/>
      <c r="B31" s="1"/>
      <c r="C31" s="2"/>
      <c r="D31" s="2"/>
      <c r="E31" s="2"/>
      <c r="F31" s="2"/>
      <c r="G31" s="2"/>
      <c r="H31" s="2"/>
      <c r="I31" s="2"/>
      <c r="J31" s="2"/>
    </row>
    <row r="32" spans="1:10" x14ac:dyDescent="0.25">
      <c r="A32" s="3"/>
      <c r="B32" s="1"/>
      <c r="C32" s="2"/>
      <c r="D32" s="2"/>
      <c r="E32" s="2"/>
      <c r="F32" s="2"/>
      <c r="G32" s="2"/>
      <c r="H32" s="2"/>
      <c r="I32" s="2"/>
      <c r="J32" s="2"/>
    </row>
    <row r="33" spans="1:10" x14ac:dyDescent="0.25">
      <c r="A33" s="3"/>
      <c r="B33" s="1"/>
      <c r="C33" s="2"/>
      <c r="D33" s="2"/>
      <c r="E33" s="2"/>
      <c r="F33" s="2"/>
      <c r="G33" s="2"/>
      <c r="H33" s="2"/>
      <c r="I33" s="2"/>
      <c r="J33" s="2"/>
    </row>
    <row r="34" spans="1:10" x14ac:dyDescent="0.25">
      <c r="A34" s="3"/>
      <c r="B34" s="1"/>
      <c r="C34" s="2"/>
      <c r="D34" s="2"/>
      <c r="E34" s="2"/>
      <c r="F34" s="2"/>
      <c r="G34" s="2"/>
      <c r="H34" s="2"/>
      <c r="I34" s="2"/>
      <c r="J34" s="2"/>
    </row>
    <row r="35" spans="1:10" x14ac:dyDescent="0.25">
      <c r="A35" s="3"/>
      <c r="B35" s="1"/>
      <c r="C35" s="2"/>
      <c r="D35" s="2"/>
      <c r="E35" s="2"/>
      <c r="F35" s="2"/>
      <c r="G35" s="2"/>
      <c r="H35" s="2"/>
      <c r="I35" s="2"/>
      <c r="J35" s="2"/>
    </row>
    <row r="36" spans="1:10" x14ac:dyDescent="0.25">
      <c r="A36" s="3"/>
      <c r="B36" s="1"/>
      <c r="C36" s="2"/>
      <c r="D36" s="2"/>
      <c r="E36" s="2"/>
      <c r="F36" s="2"/>
      <c r="G36" s="2"/>
      <c r="H36" s="2"/>
      <c r="I36" s="2"/>
      <c r="J36" s="2"/>
    </row>
    <row r="37" spans="1:10" x14ac:dyDescent="0.25">
      <c r="A37" s="3"/>
      <c r="B37" s="1"/>
      <c r="C37" s="2"/>
      <c r="D37" s="2"/>
      <c r="E37" s="2"/>
      <c r="F37" s="2"/>
      <c r="G37" s="2"/>
      <c r="H37" s="2"/>
      <c r="I37" s="2"/>
      <c r="J37" s="2"/>
    </row>
    <row r="38" spans="1:10" x14ac:dyDescent="0.25">
      <c r="A38" s="3"/>
      <c r="B38" s="1"/>
      <c r="C38" s="2"/>
      <c r="D38" s="2"/>
      <c r="E38" s="2"/>
      <c r="F38" s="2"/>
      <c r="G38" s="2"/>
      <c r="H38" s="2"/>
      <c r="I38" s="2"/>
      <c r="J38" s="2"/>
    </row>
    <row r="39" spans="1:10" x14ac:dyDescent="0.25">
      <c r="A39" s="3"/>
      <c r="B39" s="1"/>
      <c r="C39" s="2"/>
      <c r="D39" s="2"/>
      <c r="E39" s="2"/>
      <c r="F39" s="2"/>
      <c r="G39" s="2"/>
      <c r="H39" s="2"/>
      <c r="I39" s="2"/>
      <c r="J39" s="2"/>
    </row>
    <row r="40" spans="1:10" x14ac:dyDescent="0.25">
      <c r="A40" s="3"/>
      <c r="B40" s="1"/>
      <c r="C40" s="2"/>
      <c r="D40" s="2"/>
      <c r="E40" s="2"/>
      <c r="F40" s="2"/>
      <c r="G40" s="2"/>
      <c r="H40" s="2"/>
      <c r="I40" s="2"/>
      <c r="J40" s="2"/>
    </row>
    <row r="41" spans="1:10" x14ac:dyDescent="0.25">
      <c r="A41" s="3"/>
      <c r="B41" s="1"/>
      <c r="C41" s="2"/>
      <c r="D41" s="2"/>
      <c r="E41" s="2"/>
      <c r="F41" s="2"/>
      <c r="G41" s="2"/>
      <c r="H41" s="2"/>
      <c r="I41" s="2"/>
      <c r="J41" s="2"/>
    </row>
    <row r="42" spans="1:10" x14ac:dyDescent="0.25">
      <c r="A42" s="3"/>
      <c r="B42" s="1"/>
      <c r="C42" s="2"/>
      <c r="D42" s="2"/>
      <c r="E42" s="2"/>
      <c r="F42" s="2"/>
      <c r="G42" s="2"/>
      <c r="H42" s="2"/>
      <c r="I42" s="2"/>
      <c r="J42" s="2"/>
    </row>
    <row r="43" spans="1:10" x14ac:dyDescent="0.25">
      <c r="A43" s="3"/>
      <c r="B43" s="2"/>
      <c r="C43" s="2"/>
      <c r="D43" s="2"/>
      <c r="E43" s="2"/>
      <c r="F43" s="2"/>
      <c r="G43" s="2"/>
      <c r="H43" s="2"/>
      <c r="I43" s="2"/>
      <c r="J43" s="2"/>
    </row>
    <row r="44" spans="1:10" x14ac:dyDescent="0.25">
      <c r="A44" s="3"/>
      <c r="B44" s="2"/>
      <c r="C44" s="2"/>
      <c r="D44" s="2"/>
      <c r="E44" s="2"/>
      <c r="F44" s="2"/>
      <c r="G44" s="2"/>
      <c r="H44" s="2"/>
      <c r="I44" s="2"/>
      <c r="J44" s="2"/>
    </row>
    <row r="45" spans="1:10" x14ac:dyDescent="0.25">
      <c r="A45" s="3"/>
      <c r="B45" s="2"/>
      <c r="C45" s="2"/>
      <c r="D45" s="2"/>
      <c r="E45" s="2"/>
      <c r="F45" s="2"/>
      <c r="G45" s="2"/>
      <c r="H45" s="2"/>
      <c r="I45" s="2"/>
      <c r="J45" s="2"/>
    </row>
    <row r="46" spans="1:10" x14ac:dyDescent="0.25">
      <c r="A46" s="3"/>
      <c r="B46" s="2"/>
      <c r="C46" s="2"/>
      <c r="D46" s="2"/>
      <c r="E46" s="2"/>
      <c r="F46" s="2"/>
      <c r="G46" s="2"/>
      <c r="H46" s="2"/>
      <c r="I46" s="2"/>
      <c r="J46" s="2"/>
    </row>
    <row r="47" spans="1:10" x14ac:dyDescent="0.25">
      <c r="A47" s="3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25">
      <c r="A48" s="3"/>
      <c r="B48" s="2"/>
      <c r="C48" s="2"/>
      <c r="D48" s="2"/>
      <c r="E48" s="2"/>
      <c r="F48" s="2"/>
      <c r="G48" s="2"/>
      <c r="H48" s="2"/>
      <c r="I48" s="2"/>
      <c r="J48" s="2"/>
    </row>
    <row r="49" spans="1:10" x14ac:dyDescent="0.25">
      <c r="A49" s="3"/>
      <c r="B49" s="2"/>
      <c r="C49" s="2"/>
      <c r="D49" s="2"/>
      <c r="E49" s="2"/>
      <c r="F49" s="2"/>
      <c r="G49" s="2"/>
      <c r="H49" s="2"/>
      <c r="I49" s="2"/>
      <c r="J49" s="2"/>
    </row>
    <row r="50" spans="1:10" x14ac:dyDescent="0.25">
      <c r="A50" s="4"/>
      <c r="B50" s="2"/>
      <c r="C50" s="2"/>
      <c r="D50" s="2"/>
      <c r="E50" s="2"/>
      <c r="F50" s="2"/>
      <c r="G50" s="2"/>
      <c r="H50" s="2"/>
      <c r="I50" s="2"/>
      <c r="J50" s="2"/>
    </row>
    <row r="51" spans="1:1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</row>
  </sheetData>
  <mergeCells count="4">
    <mergeCell ref="A2:D2"/>
    <mergeCell ref="A4:A5"/>
    <mergeCell ref="B4:B5"/>
    <mergeCell ref="C4:D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7"/>
  <sheetViews>
    <sheetView topLeftCell="A13" workbookViewId="0">
      <selection activeCell="D14" sqref="D14"/>
    </sheetView>
  </sheetViews>
  <sheetFormatPr defaultRowHeight="15" x14ac:dyDescent="0.25"/>
  <cols>
    <col min="1" max="1" width="6.140625" customWidth="1"/>
    <col min="2" max="2" width="33.140625" customWidth="1"/>
    <col min="3" max="3" width="25.42578125" customWidth="1"/>
    <col min="4" max="4" width="21" customWidth="1"/>
  </cols>
  <sheetData>
    <row r="2" spans="1:10" ht="52.5" customHeight="1" x14ac:dyDescent="0.25">
      <c r="A2" s="16" t="s">
        <v>30</v>
      </c>
      <c r="B2" s="17"/>
      <c r="C2" s="17"/>
      <c r="D2" s="17"/>
    </row>
    <row r="4" spans="1:10" ht="15" customHeight="1" x14ac:dyDescent="0.25">
      <c r="A4" s="18" t="s">
        <v>0</v>
      </c>
      <c r="B4" s="18" t="s">
        <v>1</v>
      </c>
      <c r="C4" s="20" t="s">
        <v>35</v>
      </c>
      <c r="D4" s="21"/>
      <c r="E4" s="1"/>
      <c r="F4" s="1"/>
      <c r="G4" s="2"/>
      <c r="H4" s="2"/>
      <c r="I4" s="2"/>
      <c r="J4" s="2"/>
    </row>
    <row r="5" spans="1:10" ht="15" customHeight="1" x14ac:dyDescent="0.25">
      <c r="A5" s="19"/>
      <c r="B5" s="19"/>
      <c r="C5" s="5" t="s">
        <v>32</v>
      </c>
      <c r="D5" s="5" t="s">
        <v>33</v>
      </c>
      <c r="E5" s="1"/>
      <c r="F5" s="1"/>
      <c r="G5" s="2"/>
      <c r="H5" s="2"/>
      <c r="I5" s="2"/>
      <c r="J5" s="2"/>
    </row>
    <row r="6" spans="1:10" x14ac:dyDescent="0.25">
      <c r="A6" s="6">
        <v>1</v>
      </c>
      <c r="B6" s="7" t="s">
        <v>4</v>
      </c>
      <c r="C6" s="13">
        <f>SUM(C8:C12)</f>
        <v>24426.718927403032</v>
      </c>
      <c r="D6" s="13">
        <f>D8+D9+D10+D11+D12</f>
        <v>4496.0985496437488</v>
      </c>
      <c r="E6" s="2"/>
      <c r="F6" s="2"/>
      <c r="G6" s="2"/>
      <c r="H6" s="2"/>
      <c r="I6" s="2"/>
      <c r="J6" s="2"/>
    </row>
    <row r="7" spans="1:10" x14ac:dyDescent="0.25">
      <c r="A7" s="8" t="s">
        <v>2</v>
      </c>
      <c r="B7" s="9" t="s">
        <v>3</v>
      </c>
      <c r="C7" s="14">
        <f>C8</f>
        <v>20650.729861439999</v>
      </c>
      <c r="D7" s="14">
        <f>D8</f>
        <v>3801.0719677518509</v>
      </c>
      <c r="E7" s="2"/>
      <c r="F7" s="2"/>
      <c r="G7" s="2"/>
      <c r="H7" s="2"/>
      <c r="I7" s="2"/>
      <c r="J7" s="2"/>
    </row>
    <row r="8" spans="1:10" x14ac:dyDescent="0.25">
      <c r="A8" s="8" t="s">
        <v>5</v>
      </c>
      <c r="B8" s="9" t="s">
        <v>6</v>
      </c>
      <c r="C8" s="14">
        <f>[1]табл.1!$W$9</f>
        <v>20650.729861439999</v>
      </c>
      <c r="D8" s="14">
        <f>C8/$C$20*1000</f>
        <v>3801.0719677518509</v>
      </c>
      <c r="E8" s="2"/>
      <c r="F8" s="2"/>
      <c r="G8" s="2"/>
      <c r="H8" s="2"/>
      <c r="I8" s="2"/>
      <c r="J8" s="2"/>
    </row>
    <row r="9" spans="1:10" ht="45" x14ac:dyDescent="0.25">
      <c r="A9" s="8" t="s">
        <v>7</v>
      </c>
      <c r="B9" s="10" t="s">
        <v>8</v>
      </c>
      <c r="C9" s="14">
        <f>[1]табл.1!$W$10+[1]табл.2!$M$8</f>
        <v>629.16737330628837</v>
      </c>
      <c r="D9" s="14">
        <f>C9/$C$20*1000</f>
        <v>115.80755168194497</v>
      </c>
      <c r="E9" s="2"/>
      <c r="F9" s="2"/>
      <c r="G9" s="2"/>
      <c r="H9" s="2"/>
      <c r="I9" s="2"/>
      <c r="J9" s="2"/>
    </row>
    <row r="10" spans="1:10" ht="60" x14ac:dyDescent="0.25">
      <c r="A10" s="8" t="s">
        <v>9</v>
      </c>
      <c r="B10" s="10" t="s">
        <v>10</v>
      </c>
      <c r="C10" s="14">
        <f>[1]табл.1!$W$14+[1]табл.1!$W$16+[1]табл.1!$W$20+[1]табл.1!$W$21+[1]табл.1!$W$24+[1]табл.1!$W$25+([1]табл.2!$M$12+[1]табл.2!$M$14+[1]табл.2!$M$18+[1]табл.2!$M$19+[1]табл.2!$M$22+[1]табл.2!$M$23)+([1]табл.3!$O$8+[1]табл.3!$O$10+[1]табл.3!$O$14+[1]табл.3!$O$15+[1]табл.3!$O$18+[1]табл.3!$O$19)</f>
        <v>2684.1229583100694</v>
      </c>
      <c r="D10" s="14">
        <f>C10/$C$20*1000</f>
        <v>494.05249128178468</v>
      </c>
      <c r="E10" s="2"/>
      <c r="F10" s="2"/>
      <c r="G10" s="2"/>
      <c r="H10" s="2"/>
      <c r="I10" s="2"/>
      <c r="J10" s="2"/>
    </row>
    <row r="11" spans="1:10" ht="45" x14ac:dyDescent="0.25">
      <c r="A11" s="8" t="s">
        <v>11</v>
      </c>
      <c r="B11" s="10" t="s">
        <v>12</v>
      </c>
      <c r="C11" s="14">
        <f>[1]табл.1!$W$17+[1]табл.2!$M$15+[1]табл.3!$O$11</f>
        <v>65.943712928802057</v>
      </c>
      <c r="D11" s="14">
        <f>C11/$C$20*1000</f>
        <v>12.137914753859757</v>
      </c>
      <c r="E11" s="2"/>
      <c r="F11" s="2"/>
      <c r="G11" s="2"/>
      <c r="H11" s="2"/>
      <c r="I11" s="2"/>
      <c r="J11" s="2"/>
    </row>
    <row r="12" spans="1:10" ht="45" x14ac:dyDescent="0.25">
      <c r="A12" s="8" t="s">
        <v>13</v>
      </c>
      <c r="B12" s="10" t="s">
        <v>14</v>
      </c>
      <c r="C12" s="14">
        <f>[1]табл.1!$W$12+[1]табл.1!$W$13+[1]табл.1!$W$18+[1]табл.1!$W$22+[1]табл.1!$W$26+[1]табл.2!$M$10+[1]табл.2!$M$11+[1]табл.2!$M$16+[1]табл.2!$M$20+[1]табл.2!$M$24+[1]табл.3!$O$7+[1]табл.3!$O$12+[1]табл.3!$O$16+[1]табл.3!$O$20</f>
        <v>396.75502141787388</v>
      </c>
      <c r="D12" s="14">
        <f>C12/$C$20*1000</f>
        <v>73.02862417430822</v>
      </c>
      <c r="E12" s="2"/>
      <c r="F12" s="2"/>
      <c r="G12" s="2"/>
      <c r="H12" s="2"/>
      <c r="I12" s="2"/>
      <c r="J12" s="2"/>
    </row>
    <row r="13" spans="1:10" ht="16.5" customHeight="1" x14ac:dyDescent="0.25">
      <c r="A13" s="11" t="s">
        <v>15</v>
      </c>
      <c r="B13" s="12" t="s">
        <v>16</v>
      </c>
      <c r="C13" s="13">
        <f>C14+C15+C16</f>
        <v>1732.0451598338097</v>
      </c>
      <c r="D13" s="13">
        <f>D14+D15+D16-0.01</f>
        <v>318.79850449832406</v>
      </c>
      <c r="E13" s="2"/>
      <c r="F13" s="2"/>
      <c r="G13" s="2"/>
      <c r="H13" s="2"/>
      <c r="I13" s="2"/>
      <c r="J13" s="2"/>
    </row>
    <row r="14" spans="1:10" x14ac:dyDescent="0.25">
      <c r="A14" s="8" t="s">
        <v>17</v>
      </c>
      <c r="B14" s="10" t="s">
        <v>18</v>
      </c>
      <c r="C14" s="14">
        <f>(C15+C16)*0.18</f>
        <v>264.21027861871676</v>
      </c>
      <c r="D14" s="14">
        <f>C14/C20*1000</f>
        <v>48.631805770930789</v>
      </c>
      <c r="E14" s="2"/>
      <c r="F14" s="2"/>
      <c r="G14" s="2"/>
      <c r="H14" s="2"/>
      <c r="I14" s="2"/>
      <c r="J14" s="2"/>
    </row>
    <row r="15" spans="1:10" x14ac:dyDescent="0.25">
      <c r="A15" s="8" t="s">
        <v>19</v>
      </c>
      <c r="B15" s="10" t="s">
        <v>42</v>
      </c>
      <c r="C15" s="14">
        <f>C6*0.04</f>
        <v>977.06875709612132</v>
      </c>
      <c r="D15" s="14">
        <f>C15/C20*1000</f>
        <v>179.84394198574995</v>
      </c>
      <c r="E15" s="2"/>
      <c r="F15" s="2"/>
      <c r="G15" s="2"/>
      <c r="H15" s="2"/>
      <c r="I15" s="2"/>
      <c r="J15" s="2"/>
    </row>
    <row r="16" spans="1:10" ht="30" x14ac:dyDescent="0.25">
      <c r="A16" s="8" t="s">
        <v>45</v>
      </c>
      <c r="B16" s="10" t="s">
        <v>44</v>
      </c>
      <c r="C16" s="14">
        <f>[1]табл.1!$W$39+[1]табл.2!$M$37+[1]табл.3!$O$33</f>
        <v>490.76612411897162</v>
      </c>
      <c r="D16" s="14">
        <f>C16/C20*1000</f>
        <v>90.332756741643308</v>
      </c>
      <c r="E16" s="2"/>
      <c r="F16" s="2"/>
      <c r="G16" s="2"/>
      <c r="H16" s="2"/>
      <c r="I16" s="2"/>
      <c r="J16" s="2"/>
    </row>
    <row r="17" spans="1:10" ht="29.25" x14ac:dyDescent="0.25">
      <c r="A17" s="11" t="s">
        <v>20</v>
      </c>
      <c r="B17" s="12" t="s">
        <v>21</v>
      </c>
      <c r="C17" s="13">
        <f>C6+C13+0.01</f>
        <v>26158.774087236841</v>
      </c>
      <c r="D17" s="13" t="s">
        <v>34</v>
      </c>
      <c r="E17" s="2"/>
      <c r="F17" s="2"/>
      <c r="G17" s="2"/>
      <c r="H17" s="2"/>
      <c r="I17" s="2"/>
      <c r="J17" s="2"/>
    </row>
    <row r="18" spans="1:10" ht="29.25" x14ac:dyDescent="0.25">
      <c r="A18" s="11" t="s">
        <v>22</v>
      </c>
      <c r="B18" s="12" t="s">
        <v>23</v>
      </c>
      <c r="C18" s="13" t="s">
        <v>34</v>
      </c>
      <c r="D18" s="13">
        <f>D6+D13</f>
        <v>4814.8970541420731</v>
      </c>
      <c r="E18" s="2"/>
      <c r="F18" s="2"/>
      <c r="G18" s="2"/>
      <c r="H18" s="2"/>
      <c r="I18" s="2"/>
      <c r="J18" s="2"/>
    </row>
    <row r="19" spans="1:10" ht="29.25" x14ac:dyDescent="0.25">
      <c r="A19" s="11" t="s">
        <v>24</v>
      </c>
      <c r="B19" s="12" t="s">
        <v>25</v>
      </c>
      <c r="C19" s="13" t="s">
        <v>34</v>
      </c>
      <c r="D19" s="13">
        <f>D18*1.2</f>
        <v>5777.8764649704872</v>
      </c>
      <c r="E19" s="2"/>
      <c r="F19" s="2"/>
      <c r="G19" s="2"/>
      <c r="H19" s="2"/>
      <c r="I19" s="2"/>
      <c r="J19" s="2"/>
    </row>
    <row r="20" spans="1:10" ht="43.5" x14ac:dyDescent="0.25">
      <c r="A20" s="11" t="s">
        <v>26</v>
      </c>
      <c r="B20" s="12" t="s">
        <v>28</v>
      </c>
      <c r="C20" s="6">
        <v>5432.87</v>
      </c>
      <c r="D20" s="6" t="s">
        <v>34</v>
      </c>
      <c r="E20" s="2"/>
      <c r="F20" s="2"/>
      <c r="G20" s="2"/>
      <c r="H20" s="2"/>
      <c r="I20" s="2"/>
      <c r="J20" s="2"/>
    </row>
    <row r="21" spans="1:10" x14ac:dyDescent="0.25">
      <c r="A21" s="11" t="s">
        <v>27</v>
      </c>
      <c r="B21" s="12" t="s">
        <v>29</v>
      </c>
      <c r="C21" s="15" t="s">
        <v>34</v>
      </c>
      <c r="D21" s="15">
        <f>D13/D18*100</f>
        <v>6.6210866175025238</v>
      </c>
      <c r="E21" s="2"/>
      <c r="F21" s="2"/>
      <c r="G21" s="2"/>
      <c r="H21" s="2"/>
      <c r="I21" s="2"/>
      <c r="J21" s="2"/>
    </row>
    <row r="22" spans="1:10" x14ac:dyDescent="0.25">
      <c r="A22" s="3"/>
      <c r="B22" s="1"/>
      <c r="C22" s="2"/>
      <c r="D22" s="2"/>
      <c r="E22" s="2"/>
      <c r="F22" s="2"/>
      <c r="G22" s="2"/>
      <c r="H22" s="2"/>
      <c r="I22" s="2"/>
      <c r="J22" s="2"/>
    </row>
    <row r="23" spans="1:10" x14ac:dyDescent="0.25">
      <c r="A23" s="3"/>
      <c r="B23" s="1" t="s">
        <v>36</v>
      </c>
      <c r="C23" s="2" t="s">
        <v>39</v>
      </c>
      <c r="D23" s="2" t="s">
        <v>37</v>
      </c>
      <c r="E23" s="2"/>
      <c r="F23" s="2"/>
      <c r="G23" s="2"/>
      <c r="H23" s="2"/>
      <c r="I23" s="2"/>
      <c r="J23" s="2"/>
    </row>
    <row r="24" spans="1:10" x14ac:dyDescent="0.25">
      <c r="A24" s="3"/>
      <c r="B24" s="1"/>
      <c r="C24" s="2"/>
      <c r="D24" s="2"/>
      <c r="E24" s="2"/>
      <c r="F24" s="2"/>
      <c r="G24" s="2"/>
      <c r="H24" s="2"/>
      <c r="I24" s="2"/>
      <c r="J24" s="2"/>
    </row>
    <row r="25" spans="1:10" ht="30" x14ac:dyDescent="0.25">
      <c r="A25" s="3"/>
      <c r="B25" s="1" t="s">
        <v>41</v>
      </c>
      <c r="C25" s="2" t="s">
        <v>40</v>
      </c>
      <c r="D25" s="2" t="s">
        <v>38</v>
      </c>
      <c r="E25" s="2"/>
      <c r="F25" s="2"/>
      <c r="G25" s="2"/>
      <c r="H25" s="2"/>
      <c r="I25" s="2"/>
      <c r="J25" s="2"/>
    </row>
    <row r="26" spans="1:10" x14ac:dyDescent="0.25">
      <c r="A26" s="3"/>
      <c r="B26" s="1"/>
      <c r="C26" s="2"/>
      <c r="D26" s="2"/>
      <c r="E26" s="2"/>
      <c r="F26" s="2"/>
      <c r="G26" s="2"/>
      <c r="H26" s="2"/>
      <c r="I26" s="2"/>
      <c r="J26" s="2"/>
    </row>
    <row r="27" spans="1:10" x14ac:dyDescent="0.25">
      <c r="A27" s="3"/>
      <c r="B27" s="1"/>
      <c r="C27" s="2"/>
      <c r="D27" s="2"/>
      <c r="E27" s="2"/>
      <c r="F27" s="2"/>
      <c r="G27" s="2"/>
      <c r="H27" s="2"/>
      <c r="I27" s="2"/>
      <c r="J27" s="2"/>
    </row>
    <row r="28" spans="1:10" x14ac:dyDescent="0.25">
      <c r="A28" s="3"/>
      <c r="B28" s="1"/>
      <c r="C28" s="2"/>
      <c r="D28" s="2"/>
      <c r="E28" s="2"/>
      <c r="F28" s="2"/>
      <c r="G28" s="2"/>
      <c r="H28" s="2"/>
      <c r="I28" s="2"/>
      <c r="J28" s="2"/>
    </row>
    <row r="29" spans="1:10" x14ac:dyDescent="0.25">
      <c r="A29" s="3"/>
      <c r="B29" s="1"/>
      <c r="C29" s="2"/>
      <c r="D29" s="2"/>
      <c r="E29" s="2"/>
      <c r="F29" s="2"/>
      <c r="G29" s="2"/>
      <c r="H29" s="2"/>
      <c r="I29" s="2"/>
      <c r="J29" s="2"/>
    </row>
    <row r="30" spans="1:10" x14ac:dyDescent="0.25">
      <c r="A30" s="3"/>
      <c r="B30" s="1"/>
      <c r="C30" s="2"/>
      <c r="D30" s="2"/>
      <c r="E30" s="2"/>
      <c r="F30" s="2"/>
      <c r="G30" s="2"/>
      <c r="H30" s="2"/>
      <c r="I30" s="2"/>
      <c r="J30" s="2"/>
    </row>
    <row r="31" spans="1:10" x14ac:dyDescent="0.25">
      <c r="A31" s="3"/>
      <c r="B31" s="1"/>
      <c r="C31" s="2"/>
      <c r="D31" s="2"/>
      <c r="E31" s="2"/>
      <c r="F31" s="2"/>
      <c r="G31" s="2"/>
      <c r="H31" s="2"/>
      <c r="I31" s="2"/>
      <c r="J31" s="2"/>
    </row>
    <row r="32" spans="1:10" x14ac:dyDescent="0.25">
      <c r="A32" s="3"/>
      <c r="B32" s="1"/>
      <c r="C32" s="2"/>
      <c r="D32" s="2"/>
      <c r="E32" s="2"/>
      <c r="F32" s="2"/>
      <c r="G32" s="2"/>
      <c r="H32" s="2"/>
      <c r="I32" s="2"/>
      <c r="J32" s="2"/>
    </row>
    <row r="33" spans="1:10" x14ac:dyDescent="0.25">
      <c r="A33" s="3"/>
      <c r="B33" s="1"/>
      <c r="C33" s="2"/>
      <c r="D33" s="2"/>
      <c r="E33" s="2"/>
      <c r="F33" s="2"/>
      <c r="G33" s="2"/>
      <c r="H33" s="2"/>
      <c r="I33" s="2"/>
      <c r="J33" s="2"/>
    </row>
    <row r="34" spans="1:10" x14ac:dyDescent="0.25">
      <c r="A34" s="3"/>
      <c r="B34" s="1"/>
      <c r="C34" s="2"/>
      <c r="D34" s="2"/>
      <c r="E34" s="2"/>
      <c r="F34" s="2"/>
      <c r="G34" s="2"/>
      <c r="H34" s="2"/>
      <c r="I34" s="2"/>
      <c r="J34" s="2"/>
    </row>
    <row r="35" spans="1:10" x14ac:dyDescent="0.25">
      <c r="A35" s="3"/>
      <c r="B35" s="1"/>
      <c r="C35" s="2"/>
      <c r="D35" s="2"/>
      <c r="E35" s="2"/>
      <c r="F35" s="2"/>
      <c r="G35" s="2"/>
      <c r="H35" s="2"/>
      <c r="I35" s="2"/>
      <c r="J35" s="2"/>
    </row>
    <row r="36" spans="1:10" x14ac:dyDescent="0.25">
      <c r="A36" s="3"/>
      <c r="B36" s="1"/>
      <c r="C36" s="2"/>
      <c r="D36" s="2"/>
      <c r="E36" s="2"/>
      <c r="F36" s="2"/>
      <c r="G36" s="2"/>
      <c r="H36" s="2"/>
      <c r="I36" s="2"/>
      <c r="J36" s="2"/>
    </row>
    <row r="37" spans="1:10" x14ac:dyDescent="0.25">
      <c r="A37" s="3"/>
      <c r="B37" s="1"/>
      <c r="C37" s="2"/>
      <c r="D37" s="2"/>
      <c r="E37" s="2"/>
      <c r="F37" s="2"/>
      <c r="G37" s="2"/>
      <c r="H37" s="2"/>
      <c r="I37" s="2"/>
      <c r="J37" s="2"/>
    </row>
    <row r="38" spans="1:10" x14ac:dyDescent="0.25">
      <c r="A38" s="3"/>
      <c r="B38" s="1"/>
      <c r="C38" s="2"/>
      <c r="D38" s="2"/>
      <c r="E38" s="2"/>
      <c r="F38" s="2"/>
      <c r="G38" s="2"/>
      <c r="H38" s="2"/>
      <c r="I38" s="2"/>
      <c r="J38" s="2"/>
    </row>
    <row r="39" spans="1:10" x14ac:dyDescent="0.25">
      <c r="A39" s="3"/>
      <c r="B39" s="1"/>
      <c r="C39" s="2"/>
      <c r="D39" s="2"/>
      <c r="E39" s="2"/>
      <c r="F39" s="2"/>
      <c r="G39" s="2"/>
      <c r="H39" s="2"/>
      <c r="I39" s="2"/>
      <c r="J39" s="2"/>
    </row>
    <row r="40" spans="1:10" x14ac:dyDescent="0.25">
      <c r="A40" s="3"/>
      <c r="B40" s="1"/>
      <c r="C40" s="2"/>
      <c r="D40" s="2"/>
      <c r="E40" s="2"/>
      <c r="F40" s="2"/>
      <c r="G40" s="2"/>
      <c r="H40" s="2"/>
      <c r="I40" s="2"/>
      <c r="J40" s="2"/>
    </row>
    <row r="41" spans="1:10" x14ac:dyDescent="0.25">
      <c r="A41" s="3"/>
      <c r="B41" s="1"/>
      <c r="C41" s="2"/>
      <c r="D41" s="2"/>
      <c r="E41" s="2"/>
      <c r="F41" s="2"/>
      <c r="G41" s="2"/>
      <c r="H41" s="2"/>
      <c r="I41" s="2"/>
      <c r="J41" s="2"/>
    </row>
    <row r="42" spans="1:10" x14ac:dyDescent="0.25">
      <c r="A42" s="3"/>
      <c r="B42" s="1"/>
      <c r="C42" s="2"/>
      <c r="D42" s="2"/>
      <c r="E42" s="2"/>
      <c r="F42" s="2"/>
      <c r="G42" s="2"/>
      <c r="H42" s="2"/>
      <c r="I42" s="2"/>
      <c r="J42" s="2"/>
    </row>
    <row r="43" spans="1:10" x14ac:dyDescent="0.25">
      <c r="A43" s="3"/>
      <c r="B43" s="2"/>
      <c r="C43" s="2"/>
      <c r="D43" s="2"/>
      <c r="E43" s="2"/>
      <c r="F43" s="2"/>
      <c r="G43" s="2"/>
      <c r="H43" s="2"/>
      <c r="I43" s="2"/>
      <c r="J43" s="2"/>
    </row>
    <row r="44" spans="1:10" x14ac:dyDescent="0.25">
      <c r="A44" s="3"/>
      <c r="B44" s="2"/>
      <c r="C44" s="2"/>
      <c r="D44" s="2"/>
      <c r="E44" s="2"/>
      <c r="F44" s="2"/>
      <c r="G44" s="2"/>
      <c r="H44" s="2"/>
      <c r="I44" s="2"/>
      <c r="J44" s="2"/>
    </row>
    <row r="45" spans="1:10" x14ac:dyDescent="0.25">
      <c r="A45" s="3"/>
      <c r="B45" s="2"/>
      <c r="C45" s="2"/>
      <c r="D45" s="2"/>
      <c r="E45" s="2"/>
      <c r="F45" s="2"/>
      <c r="G45" s="2"/>
      <c r="H45" s="2"/>
      <c r="I45" s="2"/>
      <c r="J45" s="2"/>
    </row>
    <row r="46" spans="1:10" x14ac:dyDescent="0.25">
      <c r="A46" s="3"/>
      <c r="B46" s="2"/>
      <c r="C46" s="2"/>
      <c r="D46" s="2"/>
      <c r="E46" s="2"/>
      <c r="F46" s="2"/>
      <c r="G46" s="2"/>
      <c r="H46" s="2"/>
      <c r="I46" s="2"/>
      <c r="J46" s="2"/>
    </row>
    <row r="47" spans="1:10" x14ac:dyDescent="0.25">
      <c r="A47" s="3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25">
      <c r="A48" s="3"/>
      <c r="B48" s="2"/>
      <c r="C48" s="2"/>
      <c r="D48" s="2"/>
      <c r="E48" s="2"/>
      <c r="F48" s="2"/>
      <c r="G48" s="2"/>
      <c r="H48" s="2"/>
      <c r="I48" s="2"/>
      <c r="J48" s="2"/>
    </row>
    <row r="49" spans="1:10" x14ac:dyDescent="0.25">
      <c r="A49" s="3"/>
      <c r="B49" s="2"/>
      <c r="C49" s="2"/>
      <c r="D49" s="2"/>
      <c r="E49" s="2"/>
      <c r="F49" s="2"/>
      <c r="G49" s="2"/>
      <c r="H49" s="2"/>
      <c r="I49" s="2"/>
      <c r="J49" s="2"/>
    </row>
    <row r="50" spans="1:10" x14ac:dyDescent="0.25">
      <c r="A50" s="4"/>
      <c r="B50" s="2"/>
      <c r="C50" s="2"/>
      <c r="D50" s="2"/>
      <c r="E50" s="2"/>
      <c r="F50" s="2"/>
      <c r="G50" s="2"/>
      <c r="H50" s="2"/>
      <c r="I50" s="2"/>
      <c r="J50" s="2"/>
    </row>
    <row r="51" spans="1:1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</row>
  </sheetData>
  <mergeCells count="4">
    <mergeCell ref="A2:D2"/>
    <mergeCell ref="A4:A5"/>
    <mergeCell ref="B4:B5"/>
    <mergeCell ref="C4:D4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7"/>
  <sheetViews>
    <sheetView topLeftCell="A7" workbookViewId="0">
      <selection activeCell="D14" sqref="D14"/>
    </sheetView>
  </sheetViews>
  <sheetFormatPr defaultRowHeight="15" x14ac:dyDescent="0.25"/>
  <cols>
    <col min="1" max="1" width="6.140625" customWidth="1"/>
    <col min="2" max="2" width="33.140625" customWidth="1"/>
    <col min="3" max="3" width="25.42578125" customWidth="1"/>
    <col min="4" max="4" width="21" customWidth="1"/>
  </cols>
  <sheetData>
    <row r="2" spans="1:10" ht="52.5" customHeight="1" x14ac:dyDescent="0.25">
      <c r="A2" s="16" t="s">
        <v>30</v>
      </c>
      <c r="B2" s="17"/>
      <c r="C2" s="17"/>
      <c r="D2" s="17"/>
    </row>
    <row r="4" spans="1:10" ht="15" customHeight="1" x14ac:dyDescent="0.25">
      <c r="A4" s="18" t="s">
        <v>0</v>
      </c>
      <c r="B4" s="18" t="s">
        <v>1</v>
      </c>
      <c r="C4" s="20" t="s">
        <v>35</v>
      </c>
      <c r="D4" s="21"/>
      <c r="E4" s="1"/>
      <c r="F4" s="1"/>
      <c r="G4" s="2"/>
      <c r="H4" s="2"/>
      <c r="I4" s="2"/>
      <c r="J4" s="2"/>
    </row>
    <row r="5" spans="1:10" ht="15" customHeight="1" x14ac:dyDescent="0.25">
      <c r="A5" s="19"/>
      <c r="B5" s="19"/>
      <c r="C5" s="5" t="s">
        <v>32</v>
      </c>
      <c r="D5" s="5" t="s">
        <v>33</v>
      </c>
      <c r="E5" s="1"/>
      <c r="F5" s="1"/>
      <c r="G5" s="2"/>
      <c r="H5" s="2"/>
      <c r="I5" s="2"/>
      <c r="J5" s="2"/>
    </row>
    <row r="6" spans="1:10" x14ac:dyDescent="0.25">
      <c r="A6" s="6">
        <v>1</v>
      </c>
      <c r="B6" s="7" t="s">
        <v>4</v>
      </c>
      <c r="C6" s="13">
        <f>SUM(C8:C12)</f>
        <v>6215.901658126978</v>
      </c>
      <c r="D6" s="13">
        <f>D8+D9+D10+D11+D12</f>
        <v>4496.0988767726649</v>
      </c>
      <c r="E6" s="2"/>
      <c r="F6" s="2"/>
      <c r="G6" s="2"/>
      <c r="H6" s="2"/>
      <c r="I6" s="2"/>
      <c r="J6" s="2"/>
    </row>
    <row r="7" spans="1:10" x14ac:dyDescent="0.25">
      <c r="A7" s="8" t="s">
        <v>2</v>
      </c>
      <c r="B7" s="9" t="s">
        <v>3</v>
      </c>
      <c r="C7" s="14">
        <f>C8</f>
        <v>5255.0207740799997</v>
      </c>
      <c r="D7" s="14">
        <f>D8</f>
        <v>3801.0725232222549</v>
      </c>
      <c r="E7" s="2"/>
      <c r="F7" s="2"/>
      <c r="G7" s="2"/>
      <c r="H7" s="2"/>
      <c r="I7" s="2"/>
      <c r="J7" s="2"/>
    </row>
    <row r="8" spans="1:10" x14ac:dyDescent="0.25">
      <c r="A8" s="8" t="s">
        <v>5</v>
      </c>
      <c r="B8" s="9" t="s">
        <v>6</v>
      </c>
      <c r="C8" s="14">
        <f>[1]табл.1!$AA$9</f>
        <v>5255.0207740799997</v>
      </c>
      <c r="D8" s="14">
        <f>C8/$C$20*1000</f>
        <v>3801.0725232222549</v>
      </c>
      <c r="E8" s="2"/>
      <c r="F8" s="2"/>
      <c r="G8" s="2"/>
      <c r="H8" s="2"/>
      <c r="I8" s="2"/>
      <c r="J8" s="2"/>
    </row>
    <row r="9" spans="1:10" ht="45" x14ac:dyDescent="0.25">
      <c r="A9" s="8" t="s">
        <v>7</v>
      </c>
      <c r="B9" s="10" t="s">
        <v>8</v>
      </c>
      <c r="C9" s="14">
        <f>[1]табл.1!$AA$10+[1]табл.2!$N$8</f>
        <v>160.10509423054185</v>
      </c>
      <c r="D9" s="14">
        <f>C9/$C$20*1000</f>
        <v>115.80754875591632</v>
      </c>
      <c r="E9" s="2"/>
      <c r="F9" s="2"/>
      <c r="G9" s="2"/>
      <c r="H9" s="2"/>
      <c r="I9" s="2"/>
      <c r="J9" s="2"/>
    </row>
    <row r="10" spans="1:10" ht="60" x14ac:dyDescent="0.25">
      <c r="A10" s="8" t="s">
        <v>9</v>
      </c>
      <c r="B10" s="10" t="s">
        <v>10</v>
      </c>
      <c r="C10" s="14">
        <f>[1]табл.1!$AA$14+[1]табл.1!$AA$16+[1]табл.1!$AA$20+[1]табл.1!$AA$21+[1]табл.1!$AA$24+[1]табл.1!$AA$25+[1]табл.2!$N$12+[1]табл.2!$N$14+[1]табл.2!$N$18+[1]табл.2!$N$19+[1]табл.2!$N$22+[1]табл.2!$N$23+[1]табл.3!$P$8+[1]табл.3!$P$10+[1]табл.3!$P$14+[1]табл.3!$P$15+[1]табл.3!$P$18+[1]табл.3!$P$19</f>
        <v>683.03225040995392</v>
      </c>
      <c r="D10" s="14">
        <f>C10/$C$20*1000</f>
        <v>494.05230371567217</v>
      </c>
      <c r="E10" s="2"/>
      <c r="F10" s="2"/>
      <c r="G10" s="2"/>
      <c r="H10" s="2"/>
      <c r="I10" s="2"/>
      <c r="J10" s="2"/>
    </row>
    <row r="11" spans="1:10" ht="45" x14ac:dyDescent="0.25">
      <c r="A11" s="8" t="s">
        <v>11</v>
      </c>
      <c r="B11" s="10" t="s">
        <v>12</v>
      </c>
      <c r="C11" s="14">
        <f>[1]табл.1!$AA$17+[1]табл.2!$N$15+[1]табл.3!$P$11</f>
        <v>16.780780474027516</v>
      </c>
      <c r="D11" s="14">
        <f>C11/$C$20*1000</f>
        <v>12.137908929430901</v>
      </c>
      <c r="E11" s="2"/>
      <c r="F11" s="2"/>
      <c r="G11" s="2"/>
      <c r="H11" s="2"/>
      <c r="I11" s="2"/>
      <c r="J11" s="2"/>
    </row>
    <row r="12" spans="1:10" ht="45" x14ac:dyDescent="0.25">
      <c r="A12" s="8" t="s">
        <v>13</v>
      </c>
      <c r="B12" s="10" t="s">
        <v>14</v>
      </c>
      <c r="C12" s="14">
        <f>[1]табл.1!$AA$12+[1]табл.1!$AA$13+[1]табл.1!$AA$18+[1]табл.1!$AA$22+[1]табл.1!$AA$26+[1]табл.2!$N$10+[1]табл.2!$N$11+[1]табл.2!$N$16+[1]табл.2!$N$20+[1]табл.2!$N$24+[1]табл.3!$P$7+[1]табл.3!$P$12+[1]табл.3!$P$16+[1]табл.3!$P$20</f>
        <v>100.96275893245492</v>
      </c>
      <c r="D12" s="14">
        <f>C12/$C$20*1000</f>
        <v>73.028592149391272</v>
      </c>
      <c r="E12" s="2"/>
      <c r="F12" s="2"/>
      <c r="G12" s="2"/>
      <c r="H12" s="2"/>
      <c r="I12" s="2"/>
      <c r="J12" s="2"/>
    </row>
    <row r="13" spans="1:10" ht="16.5" customHeight="1" x14ac:dyDescent="0.25">
      <c r="A13" s="11" t="s">
        <v>15</v>
      </c>
      <c r="B13" s="12" t="s">
        <v>16</v>
      </c>
      <c r="C13" s="13">
        <f>C14+C15+C16</f>
        <v>440.75589288540726</v>
      </c>
      <c r="D13" s="13">
        <f>D14+D15+D16-0.01</f>
        <v>318.79846640198429</v>
      </c>
      <c r="E13" s="2"/>
      <c r="F13" s="2"/>
      <c r="G13" s="2"/>
      <c r="H13" s="2"/>
      <c r="I13" s="2"/>
      <c r="J13" s="2"/>
    </row>
    <row r="14" spans="1:10" x14ac:dyDescent="0.25">
      <c r="A14" s="8" t="s">
        <v>17</v>
      </c>
      <c r="B14" s="10" t="s">
        <v>18</v>
      </c>
      <c r="C14" s="14">
        <f>(C15+C16)*0.18</f>
        <v>67.233949762180771</v>
      </c>
      <c r="D14" s="14">
        <f>C14/C20*1000</f>
        <v>48.631799959624715</v>
      </c>
      <c r="E14" s="2"/>
      <c r="F14" s="2"/>
      <c r="G14" s="2"/>
      <c r="H14" s="2"/>
      <c r="I14" s="2"/>
      <c r="J14" s="2"/>
    </row>
    <row r="15" spans="1:10" x14ac:dyDescent="0.25">
      <c r="A15" s="8" t="s">
        <v>19</v>
      </c>
      <c r="B15" s="10" t="s">
        <v>42</v>
      </c>
      <c r="C15" s="14">
        <f>C6*0.04</f>
        <v>248.63606632507913</v>
      </c>
      <c r="D15" s="14">
        <f>C15/C20*1000</f>
        <v>179.84395507090665</v>
      </c>
      <c r="E15" s="2"/>
      <c r="F15" s="2"/>
      <c r="G15" s="2"/>
      <c r="H15" s="2"/>
      <c r="I15" s="2"/>
      <c r="J15" s="2"/>
    </row>
    <row r="16" spans="1:10" ht="30" x14ac:dyDescent="0.25">
      <c r="A16" s="8" t="s">
        <v>45</v>
      </c>
      <c r="B16" s="10" t="s">
        <v>44</v>
      </c>
      <c r="C16" s="14">
        <f>[1]табл.1!$AA$39+[1]табл.2!$N$37+[1]табл.3!$P$33</f>
        <v>124.88587679814735</v>
      </c>
      <c r="D16" s="14">
        <f>C16/C20*1000</f>
        <v>90.332711371452902</v>
      </c>
      <c r="E16" s="2"/>
      <c r="F16" s="2"/>
      <c r="G16" s="2"/>
      <c r="H16" s="2"/>
      <c r="I16" s="2"/>
      <c r="J16" s="2"/>
    </row>
    <row r="17" spans="1:10" ht="29.25" x14ac:dyDescent="0.25">
      <c r="A17" s="11" t="s">
        <v>20</v>
      </c>
      <c r="B17" s="12" t="s">
        <v>21</v>
      </c>
      <c r="C17" s="13">
        <f>C6+C13</f>
        <v>6656.6575510123848</v>
      </c>
      <c r="D17" s="13" t="s">
        <v>34</v>
      </c>
      <c r="E17" s="2"/>
      <c r="F17" s="2"/>
      <c r="G17" s="2"/>
      <c r="H17" s="2"/>
      <c r="I17" s="2"/>
      <c r="J17" s="2"/>
    </row>
    <row r="18" spans="1:10" ht="29.25" x14ac:dyDescent="0.25">
      <c r="A18" s="11" t="s">
        <v>22</v>
      </c>
      <c r="B18" s="12" t="s">
        <v>23</v>
      </c>
      <c r="C18" s="13" t="s">
        <v>34</v>
      </c>
      <c r="D18" s="13">
        <f>D6+D13</f>
        <v>4814.897343174649</v>
      </c>
      <c r="E18" s="2"/>
      <c r="F18" s="2"/>
      <c r="G18" s="2"/>
      <c r="H18" s="2"/>
      <c r="I18" s="2"/>
      <c r="J18" s="2"/>
    </row>
    <row r="19" spans="1:10" ht="29.25" x14ac:dyDescent="0.25">
      <c r="A19" s="11" t="s">
        <v>24</v>
      </c>
      <c r="B19" s="12" t="s">
        <v>25</v>
      </c>
      <c r="C19" s="13" t="s">
        <v>34</v>
      </c>
      <c r="D19" s="13">
        <f>D18*1.2</f>
        <v>5777.8768118095786</v>
      </c>
      <c r="E19" s="2"/>
      <c r="F19" s="2"/>
      <c r="G19" s="2"/>
      <c r="H19" s="2"/>
      <c r="I19" s="2"/>
      <c r="J19" s="2"/>
    </row>
    <row r="20" spans="1:10" ht="43.5" x14ac:dyDescent="0.25">
      <c r="A20" s="11" t="s">
        <v>26</v>
      </c>
      <c r="B20" s="12" t="s">
        <v>28</v>
      </c>
      <c r="C20" s="6">
        <v>1382.51</v>
      </c>
      <c r="D20" s="6" t="s">
        <v>34</v>
      </c>
      <c r="E20" s="2"/>
      <c r="F20" s="2"/>
      <c r="G20" s="2"/>
      <c r="H20" s="2"/>
      <c r="I20" s="2"/>
      <c r="J20" s="2"/>
    </row>
    <row r="21" spans="1:10" x14ac:dyDescent="0.25">
      <c r="A21" s="11" t="s">
        <v>27</v>
      </c>
      <c r="B21" s="12" t="s">
        <v>29</v>
      </c>
      <c r="C21" s="15" t="s">
        <v>34</v>
      </c>
      <c r="D21" s="15">
        <f>D13/D18*100</f>
        <v>6.6210854288284384</v>
      </c>
      <c r="E21" s="2"/>
      <c r="F21" s="2"/>
      <c r="G21" s="2"/>
      <c r="H21" s="2"/>
      <c r="I21" s="2"/>
      <c r="J21" s="2"/>
    </row>
    <row r="22" spans="1:10" x14ac:dyDescent="0.25">
      <c r="A22" s="3"/>
      <c r="B22" s="1"/>
      <c r="C22" s="2"/>
      <c r="D22" s="2"/>
      <c r="E22" s="2"/>
      <c r="F22" s="2"/>
      <c r="G22" s="2"/>
      <c r="H22" s="2"/>
      <c r="I22" s="2"/>
      <c r="J22" s="2"/>
    </row>
    <row r="23" spans="1:10" x14ac:dyDescent="0.25">
      <c r="A23" s="3"/>
      <c r="B23" s="1" t="s">
        <v>36</v>
      </c>
      <c r="C23" s="2" t="s">
        <v>39</v>
      </c>
      <c r="D23" s="2" t="s">
        <v>37</v>
      </c>
      <c r="E23" s="2"/>
      <c r="F23" s="2"/>
      <c r="G23" s="2"/>
      <c r="H23" s="2"/>
      <c r="I23" s="2"/>
      <c r="J23" s="2"/>
    </row>
    <row r="24" spans="1:10" x14ac:dyDescent="0.25">
      <c r="A24" s="3"/>
      <c r="B24" s="1"/>
      <c r="C24" s="2"/>
      <c r="D24" s="2"/>
      <c r="E24" s="2"/>
      <c r="F24" s="2"/>
      <c r="G24" s="2"/>
      <c r="H24" s="2"/>
      <c r="I24" s="2"/>
      <c r="J24" s="2"/>
    </row>
    <row r="25" spans="1:10" ht="30" x14ac:dyDescent="0.25">
      <c r="A25" s="3"/>
      <c r="B25" s="1" t="s">
        <v>41</v>
      </c>
      <c r="C25" s="2" t="s">
        <v>40</v>
      </c>
      <c r="D25" s="2" t="s">
        <v>38</v>
      </c>
      <c r="E25" s="2"/>
      <c r="F25" s="2"/>
      <c r="G25" s="2"/>
      <c r="H25" s="2"/>
      <c r="I25" s="2"/>
      <c r="J25" s="2"/>
    </row>
    <row r="26" spans="1:10" x14ac:dyDescent="0.25">
      <c r="A26" s="3"/>
      <c r="B26" s="1"/>
      <c r="C26" s="2"/>
      <c r="D26" s="2"/>
      <c r="E26" s="2"/>
      <c r="F26" s="2"/>
      <c r="G26" s="2"/>
      <c r="H26" s="2"/>
      <c r="I26" s="2"/>
      <c r="J26" s="2"/>
    </row>
    <row r="27" spans="1:10" x14ac:dyDescent="0.25">
      <c r="A27" s="3"/>
      <c r="B27" s="1"/>
      <c r="C27" s="2"/>
      <c r="D27" s="2"/>
      <c r="E27" s="2"/>
      <c r="F27" s="2"/>
      <c r="G27" s="2"/>
      <c r="H27" s="2"/>
      <c r="I27" s="2"/>
      <c r="J27" s="2"/>
    </row>
    <row r="28" spans="1:10" x14ac:dyDescent="0.25">
      <c r="A28" s="3"/>
      <c r="B28" s="1"/>
      <c r="C28" s="2"/>
      <c r="D28" s="2"/>
      <c r="E28" s="2"/>
      <c r="F28" s="2"/>
      <c r="G28" s="2"/>
      <c r="H28" s="2"/>
      <c r="I28" s="2"/>
      <c r="J28" s="2"/>
    </row>
    <row r="29" spans="1:10" x14ac:dyDescent="0.25">
      <c r="A29" s="3"/>
      <c r="B29" s="1"/>
      <c r="C29" s="2"/>
      <c r="D29" s="2"/>
      <c r="E29" s="2"/>
      <c r="F29" s="2"/>
      <c r="G29" s="2"/>
      <c r="H29" s="2"/>
      <c r="I29" s="2"/>
      <c r="J29" s="2"/>
    </row>
    <row r="30" spans="1:10" x14ac:dyDescent="0.25">
      <c r="A30" s="3"/>
      <c r="B30" s="1"/>
      <c r="C30" s="2"/>
      <c r="D30" s="2"/>
      <c r="E30" s="2"/>
      <c r="F30" s="2"/>
      <c r="G30" s="2"/>
      <c r="H30" s="2"/>
      <c r="I30" s="2"/>
      <c r="J30" s="2"/>
    </row>
    <row r="31" spans="1:10" x14ac:dyDescent="0.25">
      <c r="A31" s="3"/>
      <c r="B31" s="1"/>
      <c r="C31" s="2"/>
      <c r="D31" s="2"/>
      <c r="E31" s="2"/>
      <c r="F31" s="2"/>
      <c r="G31" s="2"/>
      <c r="H31" s="2"/>
      <c r="I31" s="2"/>
      <c r="J31" s="2"/>
    </row>
    <row r="32" spans="1:10" x14ac:dyDescent="0.25">
      <c r="A32" s="3"/>
      <c r="B32" s="1"/>
      <c r="C32" s="2"/>
      <c r="D32" s="2"/>
      <c r="E32" s="2"/>
      <c r="F32" s="2"/>
      <c r="G32" s="2"/>
      <c r="H32" s="2"/>
      <c r="I32" s="2"/>
      <c r="J32" s="2"/>
    </row>
    <row r="33" spans="1:10" x14ac:dyDescent="0.25">
      <c r="A33" s="3"/>
      <c r="B33" s="1"/>
      <c r="C33" s="2"/>
      <c r="D33" s="2"/>
      <c r="E33" s="2"/>
      <c r="F33" s="2"/>
      <c r="G33" s="2"/>
      <c r="H33" s="2"/>
      <c r="I33" s="2"/>
      <c r="J33" s="2"/>
    </row>
    <row r="34" spans="1:10" x14ac:dyDescent="0.25">
      <c r="A34" s="3"/>
      <c r="B34" s="1"/>
      <c r="C34" s="2"/>
      <c r="D34" s="2"/>
      <c r="E34" s="2"/>
      <c r="F34" s="2"/>
      <c r="G34" s="2"/>
      <c r="H34" s="2"/>
      <c r="I34" s="2"/>
      <c r="J34" s="2"/>
    </row>
    <row r="35" spans="1:10" x14ac:dyDescent="0.25">
      <c r="A35" s="3"/>
      <c r="B35" s="1"/>
      <c r="C35" s="2"/>
      <c r="D35" s="2"/>
      <c r="E35" s="2"/>
      <c r="F35" s="2"/>
      <c r="G35" s="2"/>
      <c r="H35" s="2"/>
      <c r="I35" s="2"/>
      <c r="J35" s="2"/>
    </row>
    <row r="36" spans="1:10" x14ac:dyDescent="0.25">
      <c r="A36" s="3"/>
      <c r="B36" s="1"/>
      <c r="C36" s="2"/>
      <c r="D36" s="2"/>
      <c r="E36" s="2"/>
      <c r="F36" s="2"/>
      <c r="G36" s="2"/>
      <c r="H36" s="2"/>
      <c r="I36" s="2"/>
      <c r="J36" s="2"/>
    </row>
    <row r="37" spans="1:10" x14ac:dyDescent="0.25">
      <c r="A37" s="3"/>
      <c r="B37" s="1"/>
      <c r="C37" s="2"/>
      <c r="D37" s="2"/>
      <c r="E37" s="2"/>
      <c r="F37" s="2"/>
      <c r="G37" s="2"/>
      <c r="H37" s="2"/>
      <c r="I37" s="2"/>
      <c r="J37" s="2"/>
    </row>
    <row r="38" spans="1:10" x14ac:dyDescent="0.25">
      <c r="A38" s="3"/>
      <c r="B38" s="1"/>
      <c r="C38" s="2"/>
      <c r="D38" s="2"/>
      <c r="E38" s="2"/>
      <c r="F38" s="2"/>
      <c r="G38" s="2"/>
      <c r="H38" s="2"/>
      <c r="I38" s="2"/>
      <c r="J38" s="2"/>
    </row>
    <row r="39" spans="1:10" x14ac:dyDescent="0.25">
      <c r="A39" s="3"/>
      <c r="B39" s="1"/>
      <c r="C39" s="2"/>
      <c r="D39" s="2"/>
      <c r="E39" s="2"/>
      <c r="F39" s="2"/>
      <c r="G39" s="2"/>
      <c r="H39" s="2"/>
      <c r="I39" s="2"/>
      <c r="J39" s="2"/>
    </row>
    <row r="40" spans="1:10" x14ac:dyDescent="0.25">
      <c r="A40" s="3"/>
      <c r="B40" s="1"/>
      <c r="C40" s="2"/>
      <c r="D40" s="2"/>
      <c r="E40" s="2"/>
      <c r="F40" s="2"/>
      <c r="G40" s="2"/>
      <c r="H40" s="2"/>
      <c r="I40" s="2"/>
      <c r="J40" s="2"/>
    </row>
    <row r="41" spans="1:10" x14ac:dyDescent="0.25">
      <c r="A41" s="3"/>
      <c r="B41" s="1"/>
      <c r="C41" s="2"/>
      <c r="D41" s="2"/>
      <c r="E41" s="2"/>
      <c r="F41" s="2"/>
      <c r="G41" s="2"/>
      <c r="H41" s="2"/>
      <c r="I41" s="2"/>
      <c r="J41" s="2"/>
    </row>
    <row r="42" spans="1:10" x14ac:dyDescent="0.25">
      <c r="A42" s="3"/>
      <c r="B42" s="1"/>
      <c r="C42" s="2"/>
      <c r="D42" s="2"/>
      <c r="E42" s="2"/>
      <c r="F42" s="2"/>
      <c r="G42" s="2"/>
      <c r="H42" s="2"/>
      <c r="I42" s="2"/>
      <c r="J42" s="2"/>
    </row>
    <row r="43" spans="1:10" x14ac:dyDescent="0.25">
      <c r="A43" s="3"/>
      <c r="B43" s="2"/>
      <c r="C43" s="2"/>
      <c r="D43" s="2"/>
      <c r="E43" s="2"/>
      <c r="F43" s="2"/>
      <c r="G43" s="2"/>
      <c r="H43" s="2"/>
      <c r="I43" s="2"/>
      <c r="J43" s="2"/>
    </row>
    <row r="44" spans="1:10" x14ac:dyDescent="0.25">
      <c r="A44" s="3"/>
      <c r="B44" s="2"/>
      <c r="C44" s="2"/>
      <c r="D44" s="2"/>
      <c r="E44" s="2"/>
      <c r="F44" s="2"/>
      <c r="G44" s="2"/>
      <c r="H44" s="2"/>
      <c r="I44" s="2"/>
      <c r="J44" s="2"/>
    </row>
    <row r="45" spans="1:10" x14ac:dyDescent="0.25">
      <c r="A45" s="3"/>
      <c r="B45" s="2"/>
      <c r="C45" s="2"/>
      <c r="D45" s="2"/>
      <c r="E45" s="2"/>
      <c r="F45" s="2"/>
      <c r="G45" s="2"/>
      <c r="H45" s="2"/>
      <c r="I45" s="2"/>
      <c r="J45" s="2"/>
    </row>
    <row r="46" spans="1:10" x14ac:dyDescent="0.25">
      <c r="A46" s="3"/>
      <c r="B46" s="2"/>
      <c r="C46" s="2"/>
      <c r="D46" s="2"/>
      <c r="E46" s="2"/>
      <c r="F46" s="2"/>
      <c r="G46" s="2"/>
      <c r="H46" s="2"/>
      <c r="I46" s="2"/>
      <c r="J46" s="2"/>
    </row>
    <row r="47" spans="1:10" x14ac:dyDescent="0.25">
      <c r="A47" s="3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25">
      <c r="A48" s="3"/>
      <c r="B48" s="2"/>
      <c r="C48" s="2"/>
      <c r="D48" s="2"/>
      <c r="E48" s="2"/>
      <c r="F48" s="2"/>
      <c r="G48" s="2"/>
      <c r="H48" s="2"/>
      <c r="I48" s="2"/>
      <c r="J48" s="2"/>
    </row>
    <row r="49" spans="1:10" x14ac:dyDescent="0.25">
      <c r="A49" s="3"/>
      <c r="B49" s="2"/>
      <c r="C49" s="2"/>
      <c r="D49" s="2"/>
      <c r="E49" s="2"/>
      <c r="F49" s="2"/>
      <c r="G49" s="2"/>
      <c r="H49" s="2"/>
      <c r="I49" s="2"/>
      <c r="J49" s="2"/>
    </row>
    <row r="50" spans="1:10" x14ac:dyDescent="0.25">
      <c r="A50" s="4"/>
      <c r="B50" s="2"/>
      <c r="C50" s="2"/>
      <c r="D50" s="2"/>
      <c r="E50" s="2"/>
      <c r="F50" s="2"/>
      <c r="G50" s="2"/>
      <c r="H50" s="2"/>
      <c r="I50" s="2"/>
      <c r="J50" s="2"/>
    </row>
    <row r="51" spans="1:1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</row>
  </sheetData>
  <mergeCells count="4">
    <mergeCell ref="A2:D2"/>
    <mergeCell ref="A4:A5"/>
    <mergeCell ref="B4:B5"/>
    <mergeCell ref="C4:D4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7"/>
  <sheetViews>
    <sheetView tabSelected="1" topLeftCell="A7" workbookViewId="0">
      <selection activeCell="C9" sqref="C9"/>
    </sheetView>
  </sheetViews>
  <sheetFormatPr defaultRowHeight="15" x14ac:dyDescent="0.25"/>
  <cols>
    <col min="1" max="1" width="6.140625" customWidth="1"/>
    <col min="2" max="2" width="33.140625" customWidth="1"/>
    <col min="3" max="3" width="25.42578125" customWidth="1"/>
    <col min="4" max="4" width="21" customWidth="1"/>
  </cols>
  <sheetData>
    <row r="2" spans="1:10" ht="52.5" customHeight="1" x14ac:dyDescent="0.25">
      <c r="A2" s="16" t="s">
        <v>30</v>
      </c>
      <c r="B2" s="17"/>
      <c r="C2" s="17"/>
      <c r="D2" s="17"/>
    </row>
    <row r="4" spans="1:10" ht="15" customHeight="1" x14ac:dyDescent="0.25">
      <c r="A4" s="18" t="s">
        <v>0</v>
      </c>
      <c r="B4" s="18" t="s">
        <v>1</v>
      </c>
      <c r="C4" s="20" t="s">
        <v>35</v>
      </c>
      <c r="D4" s="21"/>
      <c r="E4" s="1"/>
      <c r="F4" s="1"/>
      <c r="G4" s="2"/>
      <c r="H4" s="2"/>
      <c r="I4" s="2"/>
      <c r="J4" s="2"/>
    </row>
    <row r="5" spans="1:10" ht="15" customHeight="1" x14ac:dyDescent="0.25">
      <c r="A5" s="19"/>
      <c r="B5" s="19"/>
      <c r="C5" s="5" t="s">
        <v>32</v>
      </c>
      <c r="D5" s="5" t="s">
        <v>33</v>
      </c>
      <c r="E5" s="1"/>
      <c r="F5" s="1"/>
      <c r="G5" s="2"/>
      <c r="H5" s="2"/>
      <c r="I5" s="2"/>
      <c r="J5" s="2"/>
    </row>
    <row r="6" spans="1:10" x14ac:dyDescent="0.25">
      <c r="A6" s="6">
        <v>1</v>
      </c>
      <c r="B6" s="7" t="s">
        <v>4</v>
      </c>
      <c r="C6" s="13">
        <f>SUM(C8:C12)</f>
        <v>18001.003745993032</v>
      </c>
      <c r="D6" s="13">
        <f>D8+D9+D10+D11+D12</f>
        <v>3313.3507236493842</v>
      </c>
      <c r="E6" s="2"/>
      <c r="F6" s="2"/>
      <c r="G6" s="2"/>
      <c r="H6" s="2"/>
      <c r="I6" s="2"/>
      <c r="J6" s="2"/>
    </row>
    <row r="7" spans="1:10" x14ac:dyDescent="0.25">
      <c r="A7" s="8" t="s">
        <v>2</v>
      </c>
      <c r="B7" s="9" t="s">
        <v>3</v>
      </c>
      <c r="C7" s="14">
        <f>C8</f>
        <v>14225.014680029997</v>
      </c>
      <c r="D7" s="14">
        <f>D8</f>
        <v>2618.3241417574868</v>
      </c>
      <c r="E7" s="2"/>
      <c r="F7" s="2"/>
      <c r="G7" s="2"/>
      <c r="H7" s="2"/>
      <c r="I7" s="2"/>
      <c r="J7" s="2"/>
    </row>
    <row r="8" spans="1:10" x14ac:dyDescent="0.25">
      <c r="A8" s="8" t="s">
        <v>5</v>
      </c>
      <c r="B8" s="9" t="s">
        <v>6</v>
      </c>
      <c r="C8" s="14">
        <f>[1]табл.1!$W$9/22438.08*15456.21</f>
        <v>14225.014680029997</v>
      </c>
      <c r="D8" s="14">
        <f>C8/$C$20*1000</f>
        <v>2618.3241417574868</v>
      </c>
      <c r="E8" s="2"/>
      <c r="F8" s="2"/>
      <c r="G8" s="2"/>
      <c r="H8" s="2"/>
      <c r="I8" s="2"/>
      <c r="J8" s="2"/>
    </row>
    <row r="9" spans="1:10" ht="45" x14ac:dyDescent="0.25">
      <c r="A9" s="8" t="s">
        <v>7</v>
      </c>
      <c r="B9" s="10" t="s">
        <v>8</v>
      </c>
      <c r="C9" s="14">
        <f>[1]табл.1!$W$10+[1]табл.2!$M$8</f>
        <v>629.16737330628837</v>
      </c>
      <c r="D9" s="14">
        <f>C9/$C$20*1000</f>
        <v>115.80755168194497</v>
      </c>
      <c r="E9" s="2"/>
      <c r="F9" s="2"/>
      <c r="G9" s="2"/>
      <c r="H9" s="2"/>
      <c r="I9" s="2"/>
      <c r="J9" s="2"/>
    </row>
    <row r="10" spans="1:10" ht="60" x14ac:dyDescent="0.25">
      <c r="A10" s="8" t="s">
        <v>9</v>
      </c>
      <c r="B10" s="10" t="s">
        <v>10</v>
      </c>
      <c r="C10" s="14">
        <f>[1]табл.1!$W$14+[1]табл.1!$W$16+[1]табл.1!$W$20+[1]табл.1!$W$21+[1]табл.1!$W$24+[1]табл.1!$W$25+([1]табл.2!$M$12+[1]табл.2!$M$14+[1]табл.2!$M$18+[1]табл.2!$M$19+[1]табл.2!$M$22+[1]табл.2!$M$23)+([1]табл.3!$O$8+[1]табл.3!$O$10+[1]табл.3!$O$14+[1]табл.3!$O$15+[1]табл.3!$O$18+[1]табл.3!$O$19)</f>
        <v>2684.1229583100694</v>
      </c>
      <c r="D10" s="14">
        <f>C10/$C$20*1000</f>
        <v>494.05249128178468</v>
      </c>
      <c r="E10" s="2"/>
      <c r="F10" s="2"/>
      <c r="G10" s="2"/>
      <c r="H10" s="2"/>
      <c r="I10" s="2"/>
      <c r="J10" s="2"/>
    </row>
    <row r="11" spans="1:10" ht="45" x14ac:dyDescent="0.25">
      <c r="A11" s="8" t="s">
        <v>11</v>
      </c>
      <c r="B11" s="10" t="s">
        <v>12</v>
      </c>
      <c r="C11" s="14">
        <f>[1]табл.1!$W$17+[1]табл.2!$M$15+[1]табл.3!$O$11</f>
        <v>65.943712928802057</v>
      </c>
      <c r="D11" s="14">
        <f>C11/$C$20*1000</f>
        <v>12.137914753859757</v>
      </c>
      <c r="E11" s="2"/>
      <c r="F11" s="2"/>
      <c r="G11" s="2"/>
      <c r="H11" s="2"/>
      <c r="I11" s="2"/>
      <c r="J11" s="2"/>
    </row>
    <row r="12" spans="1:10" ht="45" x14ac:dyDescent="0.25">
      <c r="A12" s="8" t="s">
        <v>13</v>
      </c>
      <c r="B12" s="10" t="s">
        <v>14</v>
      </c>
      <c r="C12" s="14">
        <f>[1]табл.1!$W$12+[1]табл.1!$W$13+[1]табл.1!$W$18+[1]табл.1!$W$22+[1]табл.1!$W$26+[1]табл.2!$M$10+[1]табл.2!$M$11+[1]табл.2!$M$16+[1]табл.2!$M$20+[1]табл.2!$M$24+[1]табл.3!$O$7+[1]табл.3!$O$12+[1]табл.3!$O$16+[1]табл.3!$O$20</f>
        <v>396.75502141787388</v>
      </c>
      <c r="D12" s="14">
        <f>C12/$C$20*1000</f>
        <v>73.02862417430822</v>
      </c>
      <c r="E12" s="2"/>
      <c r="F12" s="2"/>
      <c r="G12" s="2"/>
      <c r="H12" s="2"/>
      <c r="I12" s="2"/>
      <c r="J12" s="2"/>
    </row>
    <row r="13" spans="1:10" ht="16.5" customHeight="1" x14ac:dyDescent="0.25">
      <c r="A13" s="11" t="s">
        <v>15</v>
      </c>
      <c r="B13" s="12" t="s">
        <v>16</v>
      </c>
      <c r="C13" s="13">
        <f>C14+C15+C16</f>
        <v>1428.7514032712577</v>
      </c>
      <c r="D13" s="13">
        <f>D14+D15+D16-0.01</f>
        <v>262.97280711139007</v>
      </c>
      <c r="E13" s="2"/>
      <c r="F13" s="2"/>
      <c r="G13" s="2"/>
      <c r="H13" s="2"/>
      <c r="I13" s="2"/>
      <c r="J13" s="2"/>
    </row>
    <row r="14" spans="1:10" x14ac:dyDescent="0.25">
      <c r="A14" s="8" t="s">
        <v>17</v>
      </c>
      <c r="B14" s="10" t="s">
        <v>18</v>
      </c>
      <c r="C14" s="14">
        <f>(C15+C16)*0.18</f>
        <v>217.94512931256469</v>
      </c>
      <c r="D14" s="14">
        <f>C14/C20*1000</f>
        <v>40.116021423771357</v>
      </c>
      <c r="E14" s="2"/>
      <c r="F14" s="2"/>
      <c r="G14" s="2"/>
      <c r="H14" s="2"/>
      <c r="I14" s="2"/>
      <c r="J14" s="2"/>
    </row>
    <row r="15" spans="1:10" x14ac:dyDescent="0.25">
      <c r="A15" s="8" t="s">
        <v>19</v>
      </c>
      <c r="B15" s="10" t="s">
        <v>42</v>
      </c>
      <c r="C15" s="14">
        <f>C6*0.04</f>
        <v>720.04014983972127</v>
      </c>
      <c r="D15" s="14">
        <f>C15/C20*1000</f>
        <v>132.53402894597539</v>
      </c>
      <c r="E15" s="2"/>
      <c r="F15" s="2"/>
      <c r="G15" s="2"/>
      <c r="H15" s="2"/>
      <c r="I15" s="2"/>
      <c r="J15" s="2"/>
    </row>
    <row r="16" spans="1:10" ht="30" x14ac:dyDescent="0.25">
      <c r="A16" s="8" t="s">
        <v>45</v>
      </c>
      <c r="B16" s="10" t="s">
        <v>44</v>
      </c>
      <c r="C16" s="14">
        <f>[1]табл.1!$W$39+[1]табл.2!$M$37+[1]табл.3!$O$33</f>
        <v>490.76612411897162</v>
      </c>
      <c r="D16" s="14">
        <f>C16/C20*1000</f>
        <v>90.332756741643308</v>
      </c>
      <c r="E16" s="2"/>
      <c r="F16" s="2"/>
      <c r="G16" s="2"/>
      <c r="H16" s="2"/>
      <c r="I16" s="2"/>
      <c r="J16" s="2"/>
    </row>
    <row r="17" spans="1:10" ht="29.25" x14ac:dyDescent="0.25">
      <c r="A17" s="11" t="s">
        <v>20</v>
      </c>
      <c r="B17" s="12" t="s">
        <v>21</v>
      </c>
      <c r="C17" s="13">
        <f>C6+C13+0.01</f>
        <v>19429.765149264287</v>
      </c>
      <c r="D17" s="13" t="s">
        <v>34</v>
      </c>
      <c r="E17" s="2"/>
      <c r="F17" s="2"/>
      <c r="G17" s="2"/>
      <c r="H17" s="2"/>
      <c r="I17" s="2"/>
      <c r="J17" s="2"/>
    </row>
    <row r="18" spans="1:10" ht="29.25" x14ac:dyDescent="0.25">
      <c r="A18" s="11" t="s">
        <v>22</v>
      </c>
      <c r="B18" s="12" t="s">
        <v>23</v>
      </c>
      <c r="C18" s="13" t="s">
        <v>34</v>
      </c>
      <c r="D18" s="13">
        <f>D6+D13</f>
        <v>3576.3235307607742</v>
      </c>
      <c r="E18" s="2"/>
      <c r="F18" s="2"/>
      <c r="G18" s="2"/>
      <c r="H18" s="2"/>
      <c r="I18" s="2"/>
      <c r="J18" s="2"/>
    </row>
    <row r="19" spans="1:10" ht="29.25" x14ac:dyDescent="0.25">
      <c r="A19" s="11" t="s">
        <v>24</v>
      </c>
      <c r="B19" s="12" t="s">
        <v>25</v>
      </c>
      <c r="C19" s="13" t="s">
        <v>34</v>
      </c>
      <c r="D19" s="13">
        <f>D18*1.2</f>
        <v>4291.5882369129286</v>
      </c>
      <c r="E19" s="2"/>
      <c r="F19" s="2"/>
      <c r="G19" s="2"/>
      <c r="H19" s="2"/>
      <c r="I19" s="2"/>
      <c r="J19" s="2"/>
    </row>
    <row r="20" spans="1:10" ht="43.5" x14ac:dyDescent="0.25">
      <c r="A20" s="11" t="s">
        <v>26</v>
      </c>
      <c r="B20" s="12" t="s">
        <v>28</v>
      </c>
      <c r="C20" s="6">
        <v>5432.87</v>
      </c>
      <c r="D20" s="6" t="s">
        <v>34</v>
      </c>
      <c r="E20" s="2"/>
      <c r="F20" s="2"/>
      <c r="G20" s="2"/>
      <c r="H20" s="2"/>
      <c r="I20" s="2"/>
      <c r="J20" s="2"/>
    </row>
    <row r="21" spans="1:10" x14ac:dyDescent="0.25">
      <c r="A21" s="11" t="s">
        <v>27</v>
      </c>
      <c r="B21" s="12" t="s">
        <v>29</v>
      </c>
      <c r="C21" s="15" t="s">
        <v>34</v>
      </c>
      <c r="D21" s="15">
        <f>D13/D18*100</f>
        <v>7.3531604411485985</v>
      </c>
      <c r="E21" s="2"/>
      <c r="F21" s="2"/>
      <c r="G21" s="2"/>
      <c r="H21" s="2"/>
      <c r="I21" s="2"/>
      <c r="J21" s="2"/>
    </row>
    <row r="22" spans="1:10" x14ac:dyDescent="0.25">
      <c r="A22" s="3"/>
      <c r="B22" s="1"/>
      <c r="C22" s="2"/>
      <c r="D22" s="2"/>
      <c r="E22" s="2"/>
      <c r="F22" s="2"/>
      <c r="G22" s="2"/>
      <c r="H22" s="2"/>
      <c r="I22" s="2"/>
      <c r="J22" s="2"/>
    </row>
    <row r="23" spans="1:10" x14ac:dyDescent="0.25">
      <c r="A23" s="3"/>
      <c r="B23" s="1" t="s">
        <v>36</v>
      </c>
      <c r="C23" s="2" t="s">
        <v>39</v>
      </c>
      <c r="D23" s="2" t="s">
        <v>37</v>
      </c>
      <c r="E23" s="2"/>
      <c r="F23" s="2"/>
      <c r="G23" s="2"/>
      <c r="H23" s="2"/>
      <c r="I23" s="2"/>
      <c r="J23" s="2"/>
    </row>
    <row r="24" spans="1:10" x14ac:dyDescent="0.25">
      <c r="A24" s="3"/>
      <c r="B24" s="1"/>
      <c r="C24" s="2"/>
      <c r="D24" s="2"/>
      <c r="E24" s="2"/>
      <c r="F24" s="2"/>
      <c r="G24" s="2"/>
      <c r="H24" s="2"/>
      <c r="I24" s="2"/>
      <c r="J24" s="2"/>
    </row>
    <row r="25" spans="1:10" ht="30" x14ac:dyDescent="0.25">
      <c r="A25" s="3"/>
      <c r="B25" s="1" t="s">
        <v>41</v>
      </c>
      <c r="C25" s="2" t="s">
        <v>40</v>
      </c>
      <c r="D25" s="2" t="s">
        <v>38</v>
      </c>
      <c r="E25" s="2"/>
      <c r="F25" s="2"/>
      <c r="G25" s="2"/>
      <c r="H25" s="2"/>
      <c r="I25" s="2"/>
      <c r="J25" s="2"/>
    </row>
    <row r="26" spans="1:10" x14ac:dyDescent="0.25">
      <c r="A26" s="3"/>
      <c r="B26" s="1"/>
      <c r="C26" s="2"/>
      <c r="D26" s="2"/>
      <c r="E26" s="2"/>
      <c r="F26" s="2"/>
      <c r="G26" s="2"/>
      <c r="H26" s="2"/>
      <c r="I26" s="2"/>
      <c r="J26" s="2"/>
    </row>
    <row r="27" spans="1:10" x14ac:dyDescent="0.25">
      <c r="A27" s="3"/>
      <c r="B27" s="1"/>
      <c r="C27" s="2"/>
      <c r="D27" s="2"/>
      <c r="E27" s="2"/>
      <c r="F27" s="2"/>
      <c r="G27" s="2"/>
      <c r="H27" s="2"/>
      <c r="I27" s="2"/>
      <c r="J27" s="2"/>
    </row>
    <row r="28" spans="1:10" x14ac:dyDescent="0.25">
      <c r="A28" s="3"/>
      <c r="B28" s="1"/>
      <c r="C28" s="2"/>
      <c r="D28" s="2"/>
      <c r="E28" s="2"/>
      <c r="F28" s="2"/>
      <c r="G28" s="2"/>
      <c r="H28" s="2"/>
      <c r="I28" s="2"/>
      <c r="J28" s="2"/>
    </row>
    <row r="29" spans="1:10" x14ac:dyDescent="0.25">
      <c r="A29" s="3"/>
      <c r="B29" s="1"/>
      <c r="C29" s="2"/>
      <c r="D29" s="2"/>
      <c r="E29" s="2"/>
      <c r="F29" s="2"/>
      <c r="G29" s="2"/>
      <c r="H29" s="2"/>
      <c r="I29" s="2"/>
      <c r="J29" s="2"/>
    </row>
    <row r="30" spans="1:10" x14ac:dyDescent="0.25">
      <c r="A30" s="3"/>
      <c r="B30" s="1"/>
      <c r="C30" s="2"/>
      <c r="D30" s="2"/>
      <c r="E30" s="2"/>
      <c r="F30" s="2"/>
      <c r="G30" s="2"/>
      <c r="H30" s="2"/>
      <c r="I30" s="2"/>
      <c r="J30" s="2"/>
    </row>
    <row r="31" spans="1:10" x14ac:dyDescent="0.25">
      <c r="A31" s="3"/>
      <c r="B31" s="1"/>
      <c r="C31" s="2"/>
      <c r="D31" s="2"/>
      <c r="E31" s="2"/>
      <c r="F31" s="2"/>
      <c r="G31" s="2"/>
      <c r="H31" s="2"/>
      <c r="I31" s="2"/>
      <c r="J31" s="2"/>
    </row>
    <row r="32" spans="1:10" x14ac:dyDescent="0.25">
      <c r="A32" s="3"/>
      <c r="B32" s="1"/>
      <c r="C32" s="2"/>
      <c r="D32" s="2"/>
      <c r="E32" s="2"/>
      <c r="F32" s="2"/>
      <c r="G32" s="2"/>
      <c r="H32" s="2"/>
      <c r="I32" s="2"/>
      <c r="J32" s="2"/>
    </row>
    <row r="33" spans="1:10" x14ac:dyDescent="0.25">
      <c r="A33" s="3"/>
      <c r="B33" s="1"/>
      <c r="C33" s="2"/>
      <c r="D33" s="2"/>
      <c r="E33" s="2"/>
      <c r="F33" s="2"/>
      <c r="G33" s="2"/>
      <c r="H33" s="2"/>
      <c r="I33" s="2"/>
      <c r="J33" s="2"/>
    </row>
    <row r="34" spans="1:10" x14ac:dyDescent="0.25">
      <c r="A34" s="3"/>
      <c r="B34" s="1"/>
      <c r="C34" s="2"/>
      <c r="D34" s="2"/>
      <c r="E34" s="2"/>
      <c r="F34" s="2"/>
      <c r="G34" s="2"/>
      <c r="H34" s="2"/>
      <c r="I34" s="2"/>
      <c r="J34" s="2"/>
    </row>
    <row r="35" spans="1:10" x14ac:dyDescent="0.25">
      <c r="A35" s="3"/>
      <c r="B35" s="1"/>
      <c r="C35" s="2"/>
      <c r="D35" s="2"/>
      <c r="E35" s="2"/>
      <c r="F35" s="2"/>
      <c r="G35" s="2"/>
      <c r="H35" s="2"/>
      <c r="I35" s="2"/>
      <c r="J35" s="2"/>
    </row>
    <row r="36" spans="1:10" x14ac:dyDescent="0.25">
      <c r="A36" s="3"/>
      <c r="B36" s="1"/>
      <c r="C36" s="2"/>
      <c r="D36" s="2"/>
      <c r="E36" s="2"/>
      <c r="F36" s="2"/>
      <c r="G36" s="2"/>
      <c r="H36" s="2"/>
      <c r="I36" s="2"/>
      <c r="J36" s="2"/>
    </row>
    <row r="37" spans="1:10" x14ac:dyDescent="0.25">
      <c r="A37" s="3"/>
      <c r="B37" s="1"/>
      <c r="C37" s="2"/>
      <c r="D37" s="2"/>
      <c r="E37" s="2"/>
      <c r="F37" s="2"/>
      <c r="G37" s="2"/>
      <c r="H37" s="2"/>
      <c r="I37" s="2"/>
      <c r="J37" s="2"/>
    </row>
    <row r="38" spans="1:10" x14ac:dyDescent="0.25">
      <c r="A38" s="3"/>
      <c r="B38" s="1"/>
      <c r="C38" s="2"/>
      <c r="D38" s="2"/>
      <c r="E38" s="2"/>
      <c r="F38" s="2"/>
      <c r="G38" s="2"/>
      <c r="H38" s="2"/>
      <c r="I38" s="2"/>
      <c r="J38" s="2"/>
    </row>
    <row r="39" spans="1:10" x14ac:dyDescent="0.25">
      <c r="A39" s="3"/>
      <c r="B39" s="1"/>
      <c r="C39" s="2"/>
      <c r="D39" s="2"/>
      <c r="E39" s="2"/>
      <c r="F39" s="2"/>
      <c r="G39" s="2"/>
      <c r="H39" s="2"/>
      <c r="I39" s="2"/>
      <c r="J39" s="2"/>
    </row>
    <row r="40" spans="1:10" x14ac:dyDescent="0.25">
      <c r="A40" s="3"/>
      <c r="B40" s="1"/>
      <c r="C40" s="2"/>
      <c r="D40" s="2"/>
      <c r="E40" s="2"/>
      <c r="F40" s="2"/>
      <c r="G40" s="2"/>
      <c r="H40" s="2"/>
      <c r="I40" s="2"/>
      <c r="J40" s="2"/>
    </row>
    <row r="41" spans="1:10" x14ac:dyDescent="0.25">
      <c r="A41" s="3"/>
      <c r="B41" s="1"/>
      <c r="C41" s="2"/>
      <c r="D41" s="2"/>
      <c r="E41" s="2"/>
      <c r="F41" s="2"/>
      <c r="G41" s="2"/>
      <c r="H41" s="2"/>
      <c r="I41" s="2"/>
      <c r="J41" s="2"/>
    </row>
    <row r="42" spans="1:10" x14ac:dyDescent="0.25">
      <c r="A42" s="3"/>
      <c r="B42" s="1"/>
      <c r="C42" s="2"/>
      <c r="D42" s="2"/>
      <c r="E42" s="2"/>
      <c r="F42" s="2"/>
      <c r="G42" s="2"/>
      <c r="H42" s="2"/>
      <c r="I42" s="2"/>
      <c r="J42" s="2"/>
    </row>
    <row r="43" spans="1:10" x14ac:dyDescent="0.25">
      <c r="A43" s="3"/>
      <c r="B43" s="2"/>
      <c r="C43" s="2"/>
      <c r="D43" s="2"/>
      <c r="E43" s="2"/>
      <c r="F43" s="2"/>
      <c r="G43" s="2"/>
      <c r="H43" s="2"/>
      <c r="I43" s="2"/>
      <c r="J43" s="2"/>
    </row>
    <row r="44" spans="1:10" x14ac:dyDescent="0.25">
      <c r="A44" s="3"/>
      <c r="B44" s="2"/>
      <c r="C44" s="2"/>
      <c r="D44" s="2"/>
      <c r="E44" s="2"/>
      <c r="F44" s="2"/>
      <c r="G44" s="2"/>
      <c r="H44" s="2"/>
      <c r="I44" s="2"/>
      <c r="J44" s="2"/>
    </row>
    <row r="45" spans="1:10" x14ac:dyDescent="0.25">
      <c r="A45" s="3"/>
      <c r="B45" s="2"/>
      <c r="C45" s="2"/>
      <c r="D45" s="2"/>
      <c r="E45" s="2"/>
      <c r="F45" s="2"/>
      <c r="G45" s="2"/>
      <c r="H45" s="2"/>
      <c r="I45" s="2"/>
      <c r="J45" s="2"/>
    </row>
    <row r="46" spans="1:10" x14ac:dyDescent="0.25">
      <c r="A46" s="3"/>
      <c r="B46" s="2"/>
      <c r="C46" s="2"/>
      <c r="D46" s="2"/>
      <c r="E46" s="2"/>
      <c r="F46" s="2"/>
      <c r="G46" s="2"/>
      <c r="H46" s="2"/>
      <c r="I46" s="2"/>
      <c r="J46" s="2"/>
    </row>
    <row r="47" spans="1:10" x14ac:dyDescent="0.25">
      <c r="A47" s="3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25">
      <c r="A48" s="3"/>
      <c r="B48" s="2"/>
      <c r="C48" s="2"/>
      <c r="D48" s="2"/>
      <c r="E48" s="2"/>
      <c r="F48" s="2"/>
      <c r="G48" s="2"/>
      <c r="H48" s="2"/>
      <c r="I48" s="2"/>
      <c r="J48" s="2"/>
    </row>
    <row r="49" spans="1:10" x14ac:dyDescent="0.25">
      <c r="A49" s="3"/>
      <c r="B49" s="2"/>
      <c r="C49" s="2"/>
      <c r="D49" s="2"/>
      <c r="E49" s="2"/>
      <c r="F49" s="2"/>
      <c r="G49" s="2"/>
      <c r="H49" s="2"/>
      <c r="I49" s="2"/>
      <c r="J49" s="2"/>
    </row>
    <row r="50" spans="1:10" x14ac:dyDescent="0.25">
      <c r="A50" s="4"/>
      <c r="B50" s="2"/>
      <c r="C50" s="2"/>
      <c r="D50" s="2"/>
      <c r="E50" s="2"/>
      <c r="F50" s="2"/>
      <c r="G50" s="2"/>
      <c r="H50" s="2"/>
      <c r="I50" s="2"/>
      <c r="J50" s="2"/>
    </row>
    <row r="51" spans="1:1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</row>
  </sheetData>
  <mergeCells count="4">
    <mergeCell ref="A2:D2"/>
    <mergeCell ref="A4:A5"/>
    <mergeCell ref="B4:B5"/>
    <mergeCell ref="C4:D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теп.ен (населення)</vt:lpstr>
      <vt:lpstr>послуги теп.ен (населення)</vt:lpstr>
      <vt:lpstr>теп.ен (бюджет)</vt:lpstr>
      <vt:lpstr>теп.ен (інші  )</vt:lpstr>
      <vt:lpstr>БЮДЖЕН НІННИ ПАВ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2021-10-01T16:18:10Z</dcterms:modified>
</cp:coreProperties>
</file>